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SEN\2018-2019 Ganjil\Penganggaran\"/>
    </mc:Choice>
  </mc:AlternateContent>
  <bookViews>
    <workbookView xWindow="0" yWindow="0" windowWidth="20490" windowHeight="7650"/>
  </bookViews>
  <sheets>
    <sheet name="Jawaban Anggaran Jualan" sheetId="1" r:id="rId1"/>
    <sheet name="Jawaban Anggaran Produk" sheetId="2" r:id="rId2"/>
    <sheet name="Jawaban Anggaran BBB" sheetId="3" r:id="rId3"/>
    <sheet name="Jawaban Anggaran BTKL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3" l="1"/>
  <c r="G33" i="3"/>
  <c r="E33" i="3"/>
  <c r="K32" i="3"/>
  <c r="J32" i="3"/>
  <c r="J33" i="3" s="1"/>
  <c r="H32" i="3"/>
  <c r="F32" i="3"/>
  <c r="F33" i="3" s="1"/>
  <c r="K31" i="3"/>
  <c r="J31" i="3"/>
  <c r="L31" i="3" s="1"/>
  <c r="H31" i="3"/>
  <c r="H33" i="3" s="1"/>
  <c r="F31" i="3"/>
  <c r="E25" i="3"/>
  <c r="K24" i="3"/>
  <c r="J24" i="3"/>
  <c r="I24" i="3"/>
  <c r="H24" i="3"/>
  <c r="G24" i="3"/>
  <c r="F24" i="3"/>
  <c r="F25" i="3" s="1"/>
  <c r="K23" i="3"/>
  <c r="K25" i="3" s="1"/>
  <c r="I23" i="3"/>
  <c r="G23" i="3"/>
  <c r="F23" i="3"/>
  <c r="L23" i="3" s="1"/>
  <c r="I12" i="3"/>
  <c r="I36" i="3" s="1"/>
  <c r="I11" i="3"/>
  <c r="I35" i="3" s="1"/>
  <c r="I8" i="3"/>
  <c r="G36" i="3" s="1"/>
  <c r="I7" i="3"/>
  <c r="G35" i="3" s="1"/>
  <c r="I4" i="3"/>
  <c r="E36" i="3" s="1"/>
  <c r="I3" i="3"/>
  <c r="E35" i="3" s="1"/>
  <c r="K36" i="3" l="1"/>
  <c r="K28" i="3" s="1"/>
  <c r="E28" i="3"/>
  <c r="E20" i="3" s="1"/>
  <c r="F36" i="3"/>
  <c r="G37" i="3"/>
  <c r="G27" i="3"/>
  <c r="H35" i="3"/>
  <c r="I37" i="3"/>
  <c r="I27" i="3"/>
  <c r="J35" i="3"/>
  <c r="I13" i="3"/>
  <c r="G25" i="3"/>
  <c r="H23" i="3"/>
  <c r="H25" i="3" s="1"/>
  <c r="K33" i="3"/>
  <c r="E37" i="3"/>
  <c r="K35" i="3"/>
  <c r="K37" i="3" s="1"/>
  <c r="E27" i="3"/>
  <c r="F35" i="3"/>
  <c r="I5" i="3"/>
  <c r="G28" i="3"/>
  <c r="G20" i="3" s="1"/>
  <c r="H36" i="3"/>
  <c r="H28" i="3" s="1"/>
  <c r="H20" i="3" s="1"/>
  <c r="I28" i="3"/>
  <c r="I20" i="3" s="1"/>
  <c r="J36" i="3"/>
  <c r="J28" i="3" s="1"/>
  <c r="J20" i="3" s="1"/>
  <c r="I25" i="3"/>
  <c r="J23" i="3"/>
  <c r="J25" i="3" s="1"/>
  <c r="L24" i="3"/>
  <c r="L25" i="3" s="1"/>
  <c r="L32" i="3"/>
  <c r="I9" i="3"/>
  <c r="F37" i="3" l="1"/>
  <c r="L35" i="3"/>
  <c r="F27" i="3"/>
  <c r="K27" i="3"/>
  <c r="K29" i="3" s="1"/>
  <c r="I29" i="3"/>
  <c r="I19" i="3"/>
  <c r="I21" i="3" s="1"/>
  <c r="H37" i="3"/>
  <c r="H27" i="3"/>
  <c r="K20" i="3"/>
  <c r="L33" i="3"/>
  <c r="E29" i="3"/>
  <c r="E19" i="3"/>
  <c r="J37" i="3"/>
  <c r="J27" i="3"/>
  <c r="G29" i="3"/>
  <c r="G19" i="3"/>
  <c r="G21" i="3" s="1"/>
  <c r="L36" i="3"/>
  <c r="L28" i="3" s="1"/>
  <c r="F28" i="3"/>
  <c r="F20" i="3" s="1"/>
  <c r="L20" i="3" s="1"/>
  <c r="F29" i="3" l="1"/>
  <c r="F19" i="3"/>
  <c r="J29" i="3"/>
  <c r="J19" i="3"/>
  <c r="J21" i="3" s="1"/>
  <c r="G43" i="3" s="1"/>
  <c r="E21" i="3"/>
  <c r="K19" i="3"/>
  <c r="K21" i="3" s="1"/>
  <c r="H29" i="3"/>
  <c r="H19" i="3"/>
  <c r="H21" i="3" s="1"/>
  <c r="F43" i="3" s="1"/>
  <c r="L37" i="3"/>
  <c r="L27" i="3"/>
  <c r="L29" i="3" s="1"/>
  <c r="F44" i="3" l="1"/>
  <c r="D56" i="3"/>
  <c r="E56" i="3" s="1"/>
  <c r="F45" i="3"/>
  <c r="D59" i="3"/>
  <c r="E59" i="3" s="1"/>
  <c r="G45" i="3"/>
  <c r="G44" i="3"/>
  <c r="F21" i="3"/>
  <c r="E43" i="3" s="1"/>
  <c r="L19" i="3"/>
  <c r="L21" i="3" s="1"/>
  <c r="E45" i="3" l="1"/>
  <c r="E48" i="3" s="1"/>
  <c r="D54" i="3"/>
  <c r="F54" i="3" s="1"/>
  <c r="E44" i="3"/>
  <c r="G46" i="3"/>
  <c r="D60" i="3"/>
  <c r="E60" i="3" s="1"/>
  <c r="F59" i="3" s="1"/>
  <c r="D57" i="3" l="1"/>
  <c r="E57" i="3" s="1"/>
  <c r="F56" i="3" s="1"/>
  <c r="G47" i="3"/>
  <c r="G48" i="3" s="1"/>
  <c r="F46" i="3"/>
  <c r="F48" i="3" s="1"/>
  <c r="F10" i="4" l="1"/>
  <c r="G10" i="4" s="1"/>
  <c r="D10" i="4"/>
  <c r="E10" i="4" s="1"/>
  <c r="B10" i="4"/>
  <c r="C10" i="4" s="1"/>
  <c r="F9" i="4"/>
  <c r="G9" i="4" s="1"/>
  <c r="D9" i="4"/>
  <c r="E9" i="4" s="1"/>
  <c r="B9" i="4"/>
  <c r="C9" i="4" s="1"/>
  <c r="I9" i="4" s="1"/>
  <c r="F8" i="4"/>
  <c r="G8" i="4" s="1"/>
  <c r="D8" i="4"/>
  <c r="E8" i="4" s="1"/>
  <c r="E11" i="4" s="1"/>
  <c r="B8" i="4"/>
  <c r="C8" i="4" s="1"/>
  <c r="I8" i="4" l="1"/>
  <c r="G11" i="4"/>
  <c r="I10" i="4"/>
  <c r="H8" i="4"/>
  <c r="H9" i="4"/>
  <c r="H10" i="4"/>
  <c r="B11" i="4"/>
  <c r="C11" i="4" s="1"/>
  <c r="D11" i="4"/>
  <c r="F11" i="4"/>
  <c r="H11" i="4" l="1"/>
  <c r="I11" i="4"/>
  <c r="I21" i="2"/>
  <c r="J19" i="2" s="1"/>
  <c r="B21" i="2"/>
  <c r="L20" i="2"/>
  <c r="L19" i="2"/>
  <c r="K19" i="2"/>
  <c r="L21" i="2" s="1"/>
  <c r="I19" i="2"/>
  <c r="J21" i="2" s="1"/>
  <c r="E19" i="2"/>
  <c r="M18" i="2"/>
  <c r="M20" i="2" s="1"/>
  <c r="F18" i="2"/>
  <c r="F20" i="2" s="1"/>
  <c r="F22" i="2" s="1"/>
  <c r="C7" i="2"/>
  <c r="C13" i="2" s="1"/>
  <c r="C5" i="2"/>
  <c r="E22" i="2" l="1"/>
  <c r="C22" i="2"/>
  <c r="D22" i="2"/>
  <c r="B22" i="2"/>
  <c r="B20" i="2" s="1"/>
  <c r="B19" i="2" s="1"/>
  <c r="C21" i="2" s="1"/>
  <c r="L22" i="2"/>
  <c r="K21" i="2"/>
  <c r="J20" i="2"/>
  <c r="J22" i="2" s="1"/>
  <c r="I20" i="2"/>
  <c r="I22" i="2" s="1"/>
  <c r="K20" i="2"/>
  <c r="C20" i="2" l="1"/>
  <c r="C19" i="2" s="1"/>
  <c r="D21" i="2" s="1"/>
  <c r="K22" i="2"/>
  <c r="M22" i="2" s="1"/>
  <c r="D20" i="2"/>
  <c r="D19" i="2" s="1"/>
  <c r="E21" i="2" s="1"/>
  <c r="E20" i="2" s="1"/>
  <c r="D12" i="1"/>
  <c r="B12" i="1"/>
  <c r="F31" i="1" s="1"/>
  <c r="G31" i="1" s="1"/>
  <c r="E11" i="1"/>
  <c r="E12" i="1" s="1"/>
  <c r="E14" i="1" s="1"/>
  <c r="E8" i="1"/>
  <c r="D8" i="1"/>
  <c r="C8" i="1"/>
  <c r="B8" i="1"/>
  <c r="F7" i="1"/>
  <c r="F6" i="1"/>
  <c r="F8" i="1" s="1"/>
  <c r="F5" i="1"/>
  <c r="H43" i="1" l="1"/>
  <c r="I43" i="1" s="1"/>
  <c r="F43" i="1"/>
  <c r="G43" i="1" s="1"/>
  <c r="D43" i="1"/>
  <c r="E43" i="1" s="1"/>
  <c r="B43" i="1"/>
  <c r="D14" i="1"/>
  <c r="D29" i="1"/>
  <c r="H29" i="1"/>
  <c r="B30" i="1"/>
  <c r="F30" i="1"/>
  <c r="G30" i="1" s="1"/>
  <c r="D31" i="1"/>
  <c r="E31" i="1" s="1"/>
  <c r="H31" i="1"/>
  <c r="I31" i="1" s="1"/>
  <c r="D41" i="1"/>
  <c r="H41" i="1"/>
  <c r="B42" i="1"/>
  <c r="F42" i="1"/>
  <c r="G42" i="1" s="1"/>
  <c r="B14" i="1"/>
  <c r="B29" i="1"/>
  <c r="F29" i="1"/>
  <c r="D30" i="1"/>
  <c r="E30" i="1" s="1"/>
  <c r="H30" i="1"/>
  <c r="I30" i="1" s="1"/>
  <c r="B31" i="1"/>
  <c r="B41" i="1"/>
  <c r="F41" i="1"/>
  <c r="D42" i="1"/>
  <c r="E42" i="1" s="1"/>
  <c r="H42" i="1"/>
  <c r="I42" i="1" s="1"/>
  <c r="C12" i="1"/>
  <c r="C41" i="1" l="1"/>
  <c r="B44" i="1"/>
  <c r="J41" i="1"/>
  <c r="G29" i="1"/>
  <c r="G32" i="1" s="1"/>
  <c r="F32" i="1"/>
  <c r="C42" i="1"/>
  <c r="K42" i="1" s="1"/>
  <c r="J42" i="1"/>
  <c r="E41" i="1"/>
  <c r="E44" i="1" s="1"/>
  <c r="D44" i="1"/>
  <c r="C30" i="1"/>
  <c r="K30" i="1" s="1"/>
  <c r="J30" i="1"/>
  <c r="E29" i="1"/>
  <c r="E32" i="1" s="1"/>
  <c r="D32" i="1"/>
  <c r="C43" i="1"/>
  <c r="K43" i="1" s="1"/>
  <c r="J43" i="1"/>
  <c r="C14" i="1"/>
  <c r="F37" i="1"/>
  <c r="G37" i="1" s="1"/>
  <c r="B37" i="1"/>
  <c r="H36" i="1"/>
  <c r="I36" i="1" s="1"/>
  <c r="D36" i="1"/>
  <c r="E36" i="1" s="1"/>
  <c r="F35" i="1"/>
  <c r="B35" i="1"/>
  <c r="H37" i="1"/>
  <c r="I37" i="1" s="1"/>
  <c r="D37" i="1"/>
  <c r="E37" i="1" s="1"/>
  <c r="F36" i="1"/>
  <c r="G36" i="1" s="1"/>
  <c r="B36" i="1"/>
  <c r="H35" i="1"/>
  <c r="D35" i="1"/>
  <c r="G41" i="1"/>
  <c r="G44" i="1" s="1"/>
  <c r="F44" i="1"/>
  <c r="C31" i="1"/>
  <c r="K31" i="1" s="1"/>
  <c r="J31" i="1"/>
  <c r="C29" i="1"/>
  <c r="J29" i="1"/>
  <c r="B32" i="1"/>
  <c r="I41" i="1"/>
  <c r="I44" i="1" s="1"/>
  <c r="H44" i="1"/>
  <c r="I29" i="1"/>
  <c r="I32" i="1" s="1"/>
  <c r="H32" i="1"/>
  <c r="E35" i="1" l="1"/>
  <c r="E38" i="1" s="1"/>
  <c r="D38" i="1"/>
  <c r="C36" i="1"/>
  <c r="K36" i="1" s="1"/>
  <c r="J36" i="1"/>
  <c r="C35" i="1"/>
  <c r="J35" i="1"/>
  <c r="J38" i="1" s="1"/>
  <c r="B38" i="1"/>
  <c r="B46" i="1" s="1"/>
  <c r="C37" i="1"/>
  <c r="K37" i="1" s="1"/>
  <c r="J37" i="1"/>
  <c r="D46" i="1"/>
  <c r="J32" i="1"/>
  <c r="C32" i="1"/>
  <c r="K29" i="1"/>
  <c r="K32" i="1" s="1"/>
  <c r="I35" i="1"/>
  <c r="I38" i="1" s="1"/>
  <c r="I46" i="1" s="1"/>
  <c r="H38" i="1"/>
  <c r="H46" i="1" s="1"/>
  <c r="G35" i="1"/>
  <c r="G38" i="1" s="1"/>
  <c r="G46" i="1" s="1"/>
  <c r="F38" i="1"/>
  <c r="F46" i="1" s="1"/>
  <c r="E46" i="1"/>
  <c r="J44" i="1"/>
  <c r="C44" i="1"/>
  <c r="K41" i="1"/>
  <c r="K44" i="1" s="1"/>
  <c r="J46" i="1" l="1"/>
  <c r="C38" i="1"/>
  <c r="C46" i="1" s="1"/>
  <c r="K35" i="1"/>
  <c r="K38" i="1" s="1"/>
  <c r="K46" i="1" s="1"/>
</calcChain>
</file>

<file path=xl/sharedStrings.xml><?xml version="1.0" encoding="utf-8"?>
<sst xmlns="http://schemas.openxmlformats.org/spreadsheetml/2006/main" count="241" uniqueCount="115">
  <si>
    <t>PT Saratoga Food memproduksi sosis siap makan dengan taksiran penjualan dalam unit</t>
  </si>
  <si>
    <t>untuk 3 jenis rasa di tahun 2018 mendatang sebagai berikut :</t>
  </si>
  <si>
    <t>Jenis / Rasa Produk</t>
  </si>
  <si>
    <t>Q1</t>
  </si>
  <si>
    <t>Q2</t>
  </si>
  <si>
    <t>Q3</t>
  </si>
  <si>
    <t>Q4</t>
  </si>
  <si>
    <t>TOTAL 2018</t>
  </si>
  <si>
    <t>Ayam</t>
  </si>
  <si>
    <t>Sapi</t>
  </si>
  <si>
    <t>Ikan</t>
  </si>
  <si>
    <t>TOTAL</t>
  </si>
  <si>
    <t>Perbandingan Distribusi Penjualan</t>
  </si>
  <si>
    <t>SMG</t>
  </si>
  <si>
    <t>YOG</t>
  </si>
  <si>
    <t>SLO</t>
  </si>
  <si>
    <t>atau</t>
  </si>
  <si>
    <t>HARGA PER UNIT</t>
  </si>
  <si>
    <t>JAWABAN</t>
  </si>
  <si>
    <t>Daerah Penjualan dan Jenis Produk</t>
  </si>
  <si>
    <t>PERIODE KUARTAL</t>
  </si>
  <si>
    <t>SETAHUN (2018)</t>
  </si>
  <si>
    <t>Unit</t>
  </si>
  <si>
    <t>Rp</t>
  </si>
  <si>
    <t>SEMARANG (SMG)</t>
  </si>
  <si>
    <t xml:space="preserve">   Sosis Ayam</t>
  </si>
  <si>
    <t xml:space="preserve">   Sosis Sapi</t>
  </si>
  <si>
    <t xml:space="preserve">   Sosis Ikan</t>
  </si>
  <si>
    <t>TOTAL SMG</t>
  </si>
  <si>
    <t>YOGYAKARTA (YOG)</t>
  </si>
  <si>
    <t>TOTAL YOG</t>
  </si>
  <si>
    <t>SOLO (SLO)</t>
  </si>
  <si>
    <t>TOTAL SLO</t>
  </si>
  <si>
    <t>TOTAL (SMG+YOG+SLO)</t>
  </si>
  <si>
    <t>PT KINU PERKASA</t>
  </si>
  <si>
    <t>Jualan</t>
  </si>
  <si>
    <t>Jualan Setahun</t>
  </si>
  <si>
    <t>Q1 =</t>
  </si>
  <si>
    <t>Sediaan Produk Jadi Akhir</t>
  </si>
  <si>
    <t>+</t>
  </si>
  <si>
    <t>Q2 =</t>
  </si>
  <si>
    <t>Produk Siap Dijual</t>
  </si>
  <si>
    <t>Q3 =</t>
  </si>
  <si>
    <t>Sediaan Produk Jadi Awal</t>
  </si>
  <si>
    <t>-</t>
  </si>
  <si>
    <t>Q4 =</t>
  </si>
  <si>
    <t>Produk Jadi u/ Periode Ini</t>
  </si>
  <si>
    <t>JAWABAN METODE STABILITAS PRODUK</t>
  </si>
  <si>
    <t>JAWABAN METODE STABILITAS SEDIAAN</t>
  </si>
  <si>
    <t>Anggaran Produk Jadi per Kuartal =</t>
  </si>
  <si>
    <t>--&gt;</t>
  </si>
  <si>
    <t>(603.000 unit / 4 kuartal)</t>
  </si>
  <si>
    <t>Selisih antara Sediaan Produk Jadi di Akhir Tahun dan Awal Tahun =</t>
  </si>
  <si>
    <t>unit</t>
  </si>
  <si>
    <t>Artinya masing-masing Sediaan Awal di Q2 s/d Q4 akan ketambahan 1.000 dan menjadi 16.000 unit, supaya bisa melanjutkan perhitungan</t>
  </si>
  <si>
    <t>Keterangan</t>
  </si>
  <si>
    <t>Kuartal</t>
  </si>
  <si>
    <t>Setahun</t>
  </si>
  <si>
    <t>Sediaan Akhir</t>
  </si>
  <si>
    <t>Sediaan Awal</t>
  </si>
  <si>
    <t>Produk Jadi</t>
  </si>
  <si>
    <t>Jenis Produk</t>
  </si>
  <si>
    <t>P (unit)</t>
  </si>
  <si>
    <t>JSTKL Dept.1 (jam)</t>
  </si>
  <si>
    <t>JSTKL Dept.2 (jam)</t>
  </si>
  <si>
    <t>JSTKL Dept.3 (jam)</t>
  </si>
  <si>
    <t>TUSt Dept.1</t>
  </si>
  <si>
    <t>TUSt Dept.2</t>
  </si>
  <si>
    <t>TUSt Dept.3</t>
  </si>
  <si>
    <t>Kacang Neutron</t>
  </si>
  <si>
    <t>Kacang Proton</t>
  </si>
  <si>
    <t>Kacang Elektron</t>
  </si>
  <si>
    <t>Departemen 1</t>
  </si>
  <si>
    <t>Departemen 2</t>
  </si>
  <si>
    <t>Departemen 3</t>
  </si>
  <si>
    <t>JKST (jam)</t>
  </si>
  <si>
    <t>BTKL</t>
  </si>
  <si>
    <t>Step 1: Perhitungan KSt bahan baku dipakai untuk biaya bahan baku:</t>
  </si>
  <si>
    <t>Januari</t>
  </si>
  <si>
    <t xml:space="preserve">Bahan Baku </t>
  </si>
  <si>
    <t>A</t>
  </si>
  <si>
    <t>x</t>
  </si>
  <si>
    <t>kg</t>
  </si>
  <si>
    <t>=</t>
  </si>
  <si>
    <t>B</t>
  </si>
  <si>
    <t>JUMLAH</t>
  </si>
  <si>
    <t>Februari</t>
  </si>
  <si>
    <t>Maret</t>
  </si>
  <si>
    <t>Step 2: Menyusun Anggaran Bahan Baku</t>
  </si>
  <si>
    <t>Harga per kg</t>
  </si>
  <si>
    <t>TOTAL Q1</t>
  </si>
  <si>
    <t>Kg</t>
  </si>
  <si>
    <t>(a) Belian bahan baku</t>
  </si>
  <si>
    <t>JUMLAH (a)</t>
  </si>
  <si>
    <t>(b) Sediaan awal bahan</t>
  </si>
  <si>
    <t>JUMLAH (b)</t>
  </si>
  <si>
    <t>(c) Bahan siap dipakai</t>
  </si>
  <si>
    <t>JUMLAH (c) --&gt; a + b</t>
  </si>
  <si>
    <t>(d) Sediaan akhir bahan</t>
  </si>
  <si>
    <t>JUMLAH (d)</t>
  </si>
  <si>
    <t>(e) Biaya Bahan baku</t>
  </si>
  <si>
    <t>JUMLAH (e) --&gt; c - d</t>
  </si>
  <si>
    <t>Step 3: Menyusun Anggaran Kas Keluar</t>
  </si>
  <si>
    <t>a) Belian bahan baku</t>
  </si>
  <si>
    <t>b) Kredit (60% x a)</t>
  </si>
  <si>
    <t>c) Tunai (40% x a)</t>
  </si>
  <si>
    <t>d) Pelunasan kredit 1 bulan (70% x b)</t>
  </si>
  <si>
    <t>&lt;-- 'b' yang dimaksud di sini adalah b pada bulan sebelumnya</t>
  </si>
  <si>
    <t>e) Pelunasan kredit 2 bulan (30% x b)</t>
  </si>
  <si>
    <t>&lt;-- 'b' yang dimaksud di sini adalah b pada dua bulan sebelumnya</t>
  </si>
  <si>
    <t>f) Kas Keluar (c + d + e)</t>
  </si>
  <si>
    <t>Step 4: Menyusun Anggaran Utang Usaha</t>
  </si>
  <si>
    <t>Bulan</t>
  </si>
  <si>
    <t>Perhitungan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</si>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</sst>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5" formatCode="_(* #,##0_);_(* \(#,##0\);_(* &quot;-&quot;??_);_(@_)"/>
    <numFmt numFmtId="166" formatCode="_-[$Rp-421]* #,##0_-;\-[$Rp-421]* #,##0_-;_-[$Rp-421]* &quot;-&quot;_-;_-@_-"/>
    <numFmt numFmtId="167" formatCode="_-[$Rp-421]* #,##0.00_-;\-[$Rp-421]* #,##0.00_-;_-[$Rp-421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5" fontId="0" fillId="2" borderId="1" xfId="1" applyNumberFormat="1" applyFont="1" applyFill="1" applyBorder="1"/>
    <xf numFmtId="165" fontId="2" fillId="0" borderId="1" xfId="1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0" fontId="2" fillId="2" borderId="1" xfId="2" applyNumberFormat="1" applyFont="1" applyFill="1" applyBorder="1"/>
    <xf numFmtId="10" fontId="0" fillId="0" borderId="1" xfId="2" applyNumberFormat="1" applyFont="1" applyBorder="1"/>
    <xf numFmtId="0" fontId="0" fillId="0" borderId="1" xfId="0" applyBorder="1" applyAlignment="1">
      <alignment horizontal="center"/>
    </xf>
    <xf numFmtId="43" fontId="2" fillId="2" borderId="1" xfId="1" applyFont="1" applyFill="1" applyBorder="1"/>
    <xf numFmtId="43" fontId="0" fillId="0" borderId="1" xfId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165" fontId="0" fillId="0" borderId="6" xfId="0" applyNumberFormat="1" applyBorder="1"/>
    <xf numFmtId="166" fontId="0" fillId="0" borderId="7" xfId="0" applyNumberFormat="1" applyBorder="1"/>
    <xf numFmtId="0" fontId="2" fillId="0" borderId="8" xfId="0" applyFont="1" applyBorder="1"/>
    <xf numFmtId="165" fontId="0" fillId="0" borderId="9" xfId="0" applyNumberFormat="1" applyBorder="1"/>
    <xf numFmtId="166" fontId="0" fillId="0" borderId="10" xfId="0" applyNumberFormat="1" applyBorder="1"/>
    <xf numFmtId="0" fontId="2" fillId="3" borderId="6" xfId="0" applyFont="1" applyFill="1" applyBorder="1"/>
    <xf numFmtId="0" fontId="0" fillId="3" borderId="0" xfId="0" applyFill="1" applyBorder="1"/>
    <xf numFmtId="0" fontId="0" fillId="3" borderId="7" xfId="0" applyFill="1" applyBorder="1"/>
    <xf numFmtId="165" fontId="0" fillId="0" borderId="3" xfId="0" applyNumberFormat="1" applyBorder="1"/>
    <xf numFmtId="165" fontId="2" fillId="0" borderId="11" xfId="0" applyNumberFormat="1" applyFont="1" applyBorder="1"/>
    <xf numFmtId="166" fontId="2" fillId="0" borderId="12" xfId="0" applyNumberFormat="1" applyFont="1" applyBorder="1"/>
    <xf numFmtId="0" fontId="4" fillId="0" borderId="0" xfId="0" applyFont="1"/>
    <xf numFmtId="165" fontId="0" fillId="0" borderId="0" xfId="1" applyNumberFormat="1" applyFont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0" fillId="0" borderId="13" xfId="0" applyBorder="1"/>
    <xf numFmtId="165" fontId="0" fillId="0" borderId="13" xfId="1" applyNumberFormat="1" applyFont="1" applyBorder="1"/>
    <xf numFmtId="0" fontId="0" fillId="0" borderId="0" xfId="0" quotePrefix="1"/>
    <xf numFmtId="165" fontId="0" fillId="0" borderId="0" xfId="0" applyNumberFormat="1"/>
    <xf numFmtId="0" fontId="2" fillId="2" borderId="0" xfId="0" applyFont="1" applyFill="1"/>
    <xf numFmtId="165" fontId="2" fillId="2" borderId="14" xfId="0" applyNumberFormat="1" applyFont="1" applyFill="1" applyBorder="1"/>
    <xf numFmtId="0" fontId="0" fillId="0" borderId="0" xfId="0" applyFill="1"/>
    <xf numFmtId="165" fontId="2" fillId="0" borderId="0" xfId="0" applyNumberFormat="1" applyFont="1" applyFill="1"/>
    <xf numFmtId="0" fontId="0" fillId="0" borderId="0" xfId="0" quotePrefix="1" applyFill="1" applyAlignment="1">
      <alignment horizontal="center"/>
    </xf>
    <xf numFmtId="0" fontId="5" fillId="0" borderId="0" xfId="0" applyFont="1"/>
    <xf numFmtId="165" fontId="2" fillId="2" borderId="0" xfId="0" applyNumberFormat="1" applyFont="1" applyFill="1"/>
    <xf numFmtId="0" fontId="0" fillId="0" borderId="0" xfId="0" quotePrefix="1" applyAlignment="1">
      <alignment horizontal="center"/>
    </xf>
    <xf numFmtId="3" fontId="2" fillId="2" borderId="0" xfId="0" applyNumberFormat="1" applyFont="1" applyFill="1"/>
    <xf numFmtId="0" fontId="2" fillId="0" borderId="0" xfId="0" applyFont="1" applyAlignment="1">
      <alignment vertical="center"/>
    </xf>
    <xf numFmtId="165" fontId="0" fillId="0" borderId="1" xfId="1" applyNumberFormat="1" applyFont="1" applyBorder="1"/>
    <xf numFmtId="165" fontId="0" fillId="0" borderId="1" xfId="0" applyNumberFormat="1" applyBorder="1"/>
    <xf numFmtId="165" fontId="2" fillId="2" borderId="1" xfId="0" applyNumberFormat="1" applyFont="1" applyFill="1" applyBorder="1"/>
    <xf numFmtId="165" fontId="2" fillId="2" borderId="1" xfId="1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7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center" vertical="center"/>
    </xf>
    <xf numFmtId="167" fontId="0" fillId="2" borderId="1" xfId="0" applyNumberFormat="1" applyFill="1" applyBorder="1"/>
    <xf numFmtId="165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/>
    <xf numFmtId="3" fontId="0" fillId="0" borderId="0" xfId="0" applyNumberFormat="1"/>
    <xf numFmtId="0" fontId="0" fillId="0" borderId="0" xfId="0" applyAlignment="1">
      <alignment horizontal="center"/>
    </xf>
    <xf numFmtId="3" fontId="0" fillId="4" borderId="0" xfId="0" applyNumberFormat="1" applyFill="1"/>
    <xf numFmtId="3" fontId="0" fillId="0" borderId="13" xfId="0" applyNumberFormat="1" applyBorder="1"/>
    <xf numFmtId="0" fontId="0" fillId="0" borderId="13" xfId="0" applyBorder="1" applyAlignment="1">
      <alignment horizontal="center"/>
    </xf>
    <xf numFmtId="3" fontId="0" fillId="4" borderId="13" xfId="0" applyNumberForma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5" xfId="0" applyBorder="1"/>
    <xf numFmtId="166" fontId="0" fillId="0" borderId="2" xfId="0" applyNumberFormat="1" applyBorder="1"/>
    <xf numFmtId="3" fontId="0" fillId="0" borderId="5" xfId="0" applyNumberForma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166" fontId="0" fillId="0" borderId="5" xfId="0" applyNumberFormat="1" applyBorder="1"/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8" xfId="0" applyBorder="1"/>
    <xf numFmtId="166" fontId="0" fillId="4" borderId="8" xfId="0" applyNumberFormat="1" applyFill="1" applyBorder="1"/>
    <xf numFmtId="166" fontId="0" fillId="0" borderId="8" xfId="0" applyNumberFormat="1" applyBorder="1"/>
    <xf numFmtId="0" fontId="0" fillId="5" borderId="1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6" fillId="0" borderId="3" xfId="0" applyFont="1" applyBorder="1"/>
    <xf numFmtId="3" fontId="0" fillId="6" borderId="5" xfId="0" applyNumberFormat="1" applyFill="1" applyBorder="1"/>
    <xf numFmtId="166" fontId="0" fillId="6" borderId="2" xfId="0" applyNumberFormat="1" applyFill="1" applyBorder="1"/>
    <xf numFmtId="166" fontId="0" fillId="6" borderId="5" xfId="0" applyNumberFormat="1" applyFill="1" applyBorder="1"/>
    <xf numFmtId="166" fontId="0" fillId="6" borderId="8" xfId="0" applyNumberFormat="1" applyFill="1" applyBorder="1"/>
    <xf numFmtId="3" fontId="0" fillId="0" borderId="2" xfId="0" applyNumberFormat="1" applyBorder="1"/>
    <xf numFmtId="165" fontId="0" fillId="0" borderId="2" xfId="1" applyNumberFormat="1" applyFont="1" applyBorder="1"/>
    <xf numFmtId="165" fontId="0" fillId="0" borderId="5" xfId="1" applyNumberFormat="1" applyFont="1" applyBorder="1"/>
    <xf numFmtId="0" fontId="0" fillId="0" borderId="2" xfId="0" applyBorder="1"/>
    <xf numFmtId="0" fontId="0" fillId="6" borderId="2" xfId="0" applyFill="1" applyBorder="1"/>
    <xf numFmtId="0" fontId="0" fillId="0" borderId="5" xfId="0" applyBorder="1"/>
    <xf numFmtId="0" fontId="0" fillId="6" borderId="5" xfId="0" applyFill="1" applyBorder="1"/>
    <xf numFmtId="0" fontId="0" fillId="6" borderId="8" xfId="0" applyFill="1" applyBorder="1"/>
    <xf numFmtId="3" fontId="0" fillId="0" borderId="8" xfId="0" applyNumberFormat="1" applyBorder="1"/>
    <xf numFmtId="0" fontId="0" fillId="0" borderId="1" xfId="0" applyBorder="1"/>
    <xf numFmtId="166" fontId="0" fillId="0" borderId="1" xfId="0" applyNumberFormat="1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/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H6" sqref="H6"/>
    </sheetView>
  </sheetViews>
  <sheetFormatPr defaultRowHeight="15" x14ac:dyDescent="0.25"/>
  <cols>
    <col min="1" max="1" width="21.140625" customWidth="1"/>
    <col min="2" max="2" width="10.5703125" bestFit="1" customWidth="1"/>
    <col min="3" max="3" width="15" bestFit="1" customWidth="1"/>
    <col min="4" max="4" width="10.5703125" bestFit="1" customWidth="1"/>
    <col min="5" max="5" width="15" bestFit="1" customWidth="1"/>
    <col min="6" max="6" width="11.140625" bestFit="1" customWidth="1"/>
    <col min="7" max="7" width="15" bestFit="1" customWidth="1"/>
    <col min="8" max="8" width="9.5703125" bestFit="1" customWidth="1"/>
    <col min="9" max="9" width="14" bestFit="1" customWidth="1"/>
    <col min="10" max="10" width="10.5703125" bestFit="1" customWidth="1"/>
    <col min="11" max="11" width="15" bestFit="1" customWidth="1"/>
  </cols>
  <sheetData>
    <row r="1" spans="1:6" ht="18.75" x14ac:dyDescent="0.3">
      <c r="A1" s="1" t="s">
        <v>0</v>
      </c>
    </row>
    <row r="2" spans="1:6" ht="18.75" x14ac:dyDescent="0.3">
      <c r="A2" s="1" t="s">
        <v>1</v>
      </c>
    </row>
    <row r="4" spans="1:6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2" t="s">
        <v>7</v>
      </c>
    </row>
    <row r="5" spans="1:6" x14ac:dyDescent="0.25">
      <c r="A5" s="4" t="s">
        <v>8</v>
      </c>
      <c r="B5" s="5">
        <v>4000</v>
      </c>
      <c r="C5" s="5">
        <v>5000</v>
      </c>
      <c r="D5" s="5">
        <v>6000</v>
      </c>
      <c r="E5" s="5">
        <v>2500</v>
      </c>
      <c r="F5" s="6">
        <f>SUM(B5:E5)</f>
        <v>17500</v>
      </c>
    </row>
    <row r="6" spans="1:6" x14ac:dyDescent="0.25">
      <c r="A6" s="4" t="s">
        <v>9</v>
      </c>
      <c r="B6" s="5">
        <v>7000</v>
      </c>
      <c r="C6" s="5">
        <v>6000</v>
      </c>
      <c r="D6" s="5">
        <v>5000</v>
      </c>
      <c r="E6" s="5">
        <v>4500</v>
      </c>
      <c r="F6" s="6">
        <f t="shared" ref="F6:F7" si="0">SUM(B6:E6)</f>
        <v>22500</v>
      </c>
    </row>
    <row r="7" spans="1:6" x14ac:dyDescent="0.25">
      <c r="A7" s="4" t="s">
        <v>10</v>
      </c>
      <c r="B7" s="5">
        <v>6000</v>
      </c>
      <c r="C7" s="5">
        <v>8000</v>
      </c>
      <c r="D7" s="5">
        <v>4000</v>
      </c>
      <c r="E7" s="5">
        <v>7000</v>
      </c>
      <c r="F7" s="6">
        <f t="shared" si="0"/>
        <v>25000</v>
      </c>
    </row>
    <row r="8" spans="1:6" x14ac:dyDescent="0.25">
      <c r="A8" s="2" t="s">
        <v>11</v>
      </c>
      <c r="B8" s="6">
        <f>SUM(B5:B7)</f>
        <v>17000</v>
      </c>
      <c r="C8" s="6">
        <f>SUM(C5:C7)</f>
        <v>19000</v>
      </c>
      <c r="D8" s="6">
        <f>SUM(D5:D7)</f>
        <v>15000</v>
      </c>
      <c r="E8" s="6">
        <f>SUM(E5:E7)</f>
        <v>14000</v>
      </c>
      <c r="F8" s="6">
        <f>SUM(F5:F7)</f>
        <v>65000</v>
      </c>
    </row>
    <row r="10" spans="1:6" ht="15" customHeight="1" x14ac:dyDescent="0.25">
      <c r="A10" s="7" t="s">
        <v>12</v>
      </c>
      <c r="B10" s="3" t="s">
        <v>13</v>
      </c>
      <c r="C10" s="3" t="s">
        <v>14</v>
      </c>
      <c r="D10" s="3" t="s">
        <v>15</v>
      </c>
      <c r="E10" s="3" t="s">
        <v>11</v>
      </c>
    </row>
    <row r="11" spans="1:6" x14ac:dyDescent="0.25">
      <c r="A11" s="7"/>
      <c r="B11" s="8">
        <v>3</v>
      </c>
      <c r="C11" s="8">
        <v>2</v>
      </c>
      <c r="D11" s="8">
        <v>1</v>
      </c>
      <c r="E11" s="8">
        <f>SUM(B11:D11)</f>
        <v>6</v>
      </c>
    </row>
    <row r="12" spans="1:6" x14ac:dyDescent="0.25">
      <c r="A12" s="7"/>
      <c r="B12" s="9">
        <f>B11/E11</f>
        <v>0.5</v>
      </c>
      <c r="C12" s="9">
        <f>C11/E11</f>
        <v>0.33333333333333331</v>
      </c>
      <c r="D12" s="9">
        <f>D11/E11</f>
        <v>0.16666666666666666</v>
      </c>
      <c r="E12" s="10">
        <f>E11/E11</f>
        <v>1</v>
      </c>
    </row>
    <row r="13" spans="1:6" x14ac:dyDescent="0.25">
      <c r="A13" s="7"/>
      <c r="B13" s="11" t="s">
        <v>16</v>
      </c>
      <c r="C13" s="11"/>
      <c r="D13" s="11"/>
      <c r="E13" s="11"/>
    </row>
    <row r="14" spans="1:6" x14ac:dyDescent="0.25">
      <c r="A14" s="7"/>
      <c r="B14" s="12">
        <f>B12</f>
        <v>0.5</v>
      </c>
      <c r="C14" s="12">
        <f>C12</f>
        <v>0.33333333333333331</v>
      </c>
      <c r="D14" s="12">
        <f>D12</f>
        <v>0.16666666666666666</v>
      </c>
      <c r="E14" s="13">
        <f>E12</f>
        <v>1</v>
      </c>
    </row>
    <row r="16" spans="1:6" x14ac:dyDescent="0.25">
      <c r="A16" s="14" t="s">
        <v>2</v>
      </c>
      <c r="B16" s="15" t="s">
        <v>17</v>
      </c>
      <c r="C16" s="15"/>
      <c r="D16" s="15"/>
    </row>
    <row r="17" spans="1:11" x14ac:dyDescent="0.25">
      <c r="A17" s="14"/>
      <c r="B17" s="3" t="s">
        <v>13</v>
      </c>
      <c r="C17" s="3" t="s">
        <v>14</v>
      </c>
      <c r="D17" s="3" t="s">
        <v>15</v>
      </c>
    </row>
    <row r="18" spans="1:11" x14ac:dyDescent="0.25">
      <c r="A18" s="4" t="s">
        <v>8</v>
      </c>
      <c r="B18" s="5">
        <v>3500</v>
      </c>
      <c r="C18" s="5">
        <v>3200</v>
      </c>
      <c r="D18" s="5">
        <v>3500</v>
      </c>
    </row>
    <row r="19" spans="1:11" x14ac:dyDescent="0.25">
      <c r="A19" s="4" t="s">
        <v>9</v>
      </c>
      <c r="B19" s="5">
        <v>4000</v>
      </c>
      <c r="C19" s="5">
        <v>4000</v>
      </c>
      <c r="D19" s="5">
        <v>4000</v>
      </c>
    </row>
    <row r="20" spans="1:11" x14ac:dyDescent="0.25">
      <c r="A20" s="4" t="s">
        <v>10</v>
      </c>
      <c r="B20" s="5">
        <v>3000</v>
      </c>
      <c r="C20" s="5">
        <v>3500</v>
      </c>
      <c r="D20" s="5">
        <v>3700</v>
      </c>
    </row>
    <row r="23" spans="1:11" x14ac:dyDescent="0.25">
      <c r="A23" s="16" t="s">
        <v>18</v>
      </c>
    </row>
    <row r="25" spans="1:11" x14ac:dyDescent="0.25">
      <c r="A25" s="7" t="s">
        <v>19</v>
      </c>
      <c r="B25" s="15" t="s">
        <v>20</v>
      </c>
      <c r="C25" s="15"/>
      <c r="D25" s="15"/>
      <c r="E25" s="15"/>
      <c r="F25" s="15"/>
      <c r="G25" s="15"/>
      <c r="H25" s="15"/>
      <c r="I25" s="15"/>
      <c r="J25" s="14" t="s">
        <v>21</v>
      </c>
      <c r="K25" s="14"/>
    </row>
    <row r="26" spans="1:11" x14ac:dyDescent="0.25">
      <c r="A26" s="7"/>
      <c r="B26" s="15" t="s">
        <v>3</v>
      </c>
      <c r="C26" s="15"/>
      <c r="D26" s="15" t="s">
        <v>4</v>
      </c>
      <c r="E26" s="15"/>
      <c r="F26" s="15" t="s">
        <v>5</v>
      </c>
      <c r="G26" s="15"/>
      <c r="H26" s="15" t="s">
        <v>6</v>
      </c>
      <c r="I26" s="15"/>
      <c r="J26" s="14"/>
      <c r="K26" s="14"/>
    </row>
    <row r="27" spans="1:11" x14ac:dyDescent="0.25">
      <c r="A27" s="7"/>
      <c r="B27" s="3" t="s">
        <v>22</v>
      </c>
      <c r="C27" s="3" t="s">
        <v>23</v>
      </c>
      <c r="D27" s="3" t="s">
        <v>22</v>
      </c>
      <c r="E27" s="3" t="s">
        <v>23</v>
      </c>
      <c r="F27" s="3" t="s">
        <v>22</v>
      </c>
      <c r="G27" s="3" t="s">
        <v>23</v>
      </c>
      <c r="H27" s="3" t="s">
        <v>22</v>
      </c>
      <c r="I27" s="3" t="s">
        <v>23</v>
      </c>
      <c r="J27" s="3" t="s">
        <v>22</v>
      </c>
      <c r="K27" s="3" t="s">
        <v>23</v>
      </c>
    </row>
    <row r="28" spans="1:11" x14ac:dyDescent="0.25">
      <c r="A28" s="17" t="s">
        <v>24</v>
      </c>
      <c r="B28" s="18"/>
      <c r="C28" s="19"/>
      <c r="D28" s="18"/>
      <c r="E28" s="19"/>
      <c r="F28" s="18"/>
      <c r="G28" s="19"/>
      <c r="H28" s="18"/>
      <c r="I28" s="19"/>
      <c r="J28" s="18"/>
      <c r="K28" s="19"/>
    </row>
    <row r="29" spans="1:11" x14ac:dyDescent="0.25">
      <c r="A29" s="20" t="s">
        <v>25</v>
      </c>
      <c r="B29" s="21">
        <f>B12*B5</f>
        <v>2000</v>
      </c>
      <c r="C29" s="22">
        <f>B29*$B$18</f>
        <v>7000000</v>
      </c>
      <c r="D29" s="21">
        <f>B12*C5</f>
        <v>2500</v>
      </c>
      <c r="E29" s="22">
        <f>D29*$B$18</f>
        <v>8750000</v>
      </c>
      <c r="F29" s="21">
        <f>$B$12*D5</f>
        <v>3000</v>
      </c>
      <c r="G29" s="22">
        <f>F29*$B$18</f>
        <v>10500000</v>
      </c>
      <c r="H29" s="21">
        <f>$B$12*E5</f>
        <v>1250</v>
      </c>
      <c r="I29" s="22">
        <f>H29*$B$18</f>
        <v>4375000</v>
      </c>
      <c r="J29" s="21">
        <f t="shared" ref="J29:K31" si="1">B29+D29+F29+H29</f>
        <v>8750</v>
      </c>
      <c r="K29" s="22">
        <f t="shared" si="1"/>
        <v>30625000</v>
      </c>
    </row>
    <row r="30" spans="1:11" x14ac:dyDescent="0.25">
      <c r="A30" s="20" t="s">
        <v>26</v>
      </c>
      <c r="B30" s="21">
        <f>B12*B6</f>
        <v>3500</v>
      </c>
      <c r="C30" s="22">
        <f>B30*$B$19</f>
        <v>14000000</v>
      </c>
      <c r="D30" s="21">
        <f>B12*C6</f>
        <v>3000</v>
      </c>
      <c r="E30" s="22">
        <f>D30*$B$19</f>
        <v>12000000</v>
      </c>
      <c r="F30" s="21">
        <f>$B$12*D6</f>
        <v>2500</v>
      </c>
      <c r="G30" s="22">
        <f>F30*$B$19</f>
        <v>10000000</v>
      </c>
      <c r="H30" s="21">
        <f>$B$12*E6</f>
        <v>2250</v>
      </c>
      <c r="I30" s="22">
        <f>H30*$B$19</f>
        <v>9000000</v>
      </c>
      <c r="J30" s="21">
        <f t="shared" si="1"/>
        <v>11250</v>
      </c>
      <c r="K30" s="22">
        <f t="shared" si="1"/>
        <v>45000000</v>
      </c>
    </row>
    <row r="31" spans="1:11" x14ac:dyDescent="0.25">
      <c r="A31" s="20" t="s">
        <v>27</v>
      </c>
      <c r="B31" s="21">
        <f>B12*B7</f>
        <v>3000</v>
      </c>
      <c r="C31" s="22">
        <f>B31*$B$20</f>
        <v>9000000</v>
      </c>
      <c r="D31" s="21">
        <f>B12*C7</f>
        <v>4000</v>
      </c>
      <c r="E31" s="22">
        <f>D31*$B$20</f>
        <v>12000000</v>
      </c>
      <c r="F31" s="21">
        <f>$B$12*D7</f>
        <v>2000</v>
      </c>
      <c r="G31" s="22">
        <f>F31*$B$20</f>
        <v>6000000</v>
      </c>
      <c r="H31" s="21">
        <f>$B$12*E7</f>
        <v>3500</v>
      </c>
      <c r="I31" s="22">
        <f>H31*$B$20</f>
        <v>10500000</v>
      </c>
      <c r="J31" s="21">
        <f t="shared" si="1"/>
        <v>12500</v>
      </c>
      <c r="K31" s="22">
        <f t="shared" si="1"/>
        <v>37500000</v>
      </c>
    </row>
    <row r="32" spans="1:11" x14ac:dyDescent="0.25">
      <c r="A32" s="23" t="s">
        <v>28</v>
      </c>
      <c r="B32" s="24">
        <f t="shared" ref="B32:K32" si="2">SUM(B29:B31)</f>
        <v>8500</v>
      </c>
      <c r="C32" s="25">
        <f t="shared" si="2"/>
        <v>30000000</v>
      </c>
      <c r="D32" s="24">
        <f t="shared" si="2"/>
        <v>9500</v>
      </c>
      <c r="E32" s="25">
        <f t="shared" si="2"/>
        <v>32750000</v>
      </c>
      <c r="F32" s="24">
        <f t="shared" si="2"/>
        <v>7500</v>
      </c>
      <c r="G32" s="25">
        <f t="shared" si="2"/>
        <v>26500000</v>
      </c>
      <c r="H32" s="24">
        <f t="shared" si="2"/>
        <v>7000</v>
      </c>
      <c r="I32" s="25">
        <f t="shared" si="2"/>
        <v>23875000</v>
      </c>
      <c r="J32" s="24">
        <f t="shared" si="2"/>
        <v>32500</v>
      </c>
      <c r="K32" s="25">
        <f t="shared" si="2"/>
        <v>113125000</v>
      </c>
    </row>
    <row r="33" spans="1:11" x14ac:dyDescent="0.2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1:11" x14ac:dyDescent="0.25">
      <c r="A34" s="17" t="s">
        <v>29</v>
      </c>
      <c r="B34" s="18"/>
      <c r="C34" s="19"/>
      <c r="D34" s="18"/>
      <c r="E34" s="19"/>
      <c r="F34" s="18"/>
      <c r="G34" s="19"/>
      <c r="H34" s="29"/>
      <c r="I34" s="19"/>
      <c r="J34" s="18"/>
      <c r="K34" s="19"/>
    </row>
    <row r="35" spans="1:11" x14ac:dyDescent="0.25">
      <c r="A35" s="20" t="s">
        <v>25</v>
      </c>
      <c r="B35" s="21">
        <f>$C$12*B5</f>
        <v>1333.3333333333333</v>
      </c>
      <c r="C35" s="22">
        <f>B35*$C$18</f>
        <v>4266666.666666666</v>
      </c>
      <c r="D35" s="21">
        <f>$C$12*C5</f>
        <v>1666.6666666666665</v>
      </c>
      <c r="E35" s="22">
        <f>D35*$C$18</f>
        <v>5333333.333333333</v>
      </c>
      <c r="F35" s="21">
        <f>$C$12*D5</f>
        <v>2000</v>
      </c>
      <c r="G35" s="22">
        <f>F35*$C$18</f>
        <v>6400000</v>
      </c>
      <c r="H35" s="21">
        <f>$C$12*E5</f>
        <v>833.33333333333326</v>
      </c>
      <c r="I35" s="22">
        <f>H35*$C$18</f>
        <v>2666666.6666666665</v>
      </c>
      <c r="J35" s="21">
        <f t="shared" ref="J35:K37" si="3">B35+D35+F35+H35</f>
        <v>5833.333333333333</v>
      </c>
      <c r="K35" s="22">
        <f t="shared" si="3"/>
        <v>18666666.666666668</v>
      </c>
    </row>
    <row r="36" spans="1:11" x14ac:dyDescent="0.25">
      <c r="A36" s="20" t="s">
        <v>26</v>
      </c>
      <c r="B36" s="21">
        <f>$C$12*B6</f>
        <v>2333.333333333333</v>
      </c>
      <c r="C36" s="22">
        <f>B36*$C$19</f>
        <v>9333333.3333333321</v>
      </c>
      <c r="D36" s="21">
        <f t="shared" ref="D36:D37" si="4">$C$12*C6</f>
        <v>2000</v>
      </c>
      <c r="E36" s="22">
        <f>D36*$C$19</f>
        <v>8000000</v>
      </c>
      <c r="F36" s="21">
        <f t="shared" ref="F36:F37" si="5">$C$12*D6</f>
        <v>1666.6666666666665</v>
      </c>
      <c r="G36" s="22">
        <f>F36*$C$19</f>
        <v>6666666.666666666</v>
      </c>
      <c r="H36" s="21">
        <f t="shared" ref="H36:H37" si="6">$C$12*E6</f>
        <v>1500</v>
      </c>
      <c r="I36" s="22">
        <f>H36*$C$19</f>
        <v>6000000</v>
      </c>
      <c r="J36" s="21">
        <f t="shared" si="3"/>
        <v>7500</v>
      </c>
      <c r="K36" s="22">
        <f t="shared" si="3"/>
        <v>30000000</v>
      </c>
    </row>
    <row r="37" spans="1:11" x14ac:dyDescent="0.25">
      <c r="A37" s="20" t="s">
        <v>27</v>
      </c>
      <c r="B37" s="21">
        <f>$C$12*B7</f>
        <v>2000</v>
      </c>
      <c r="C37" s="22">
        <f>B37*$C$20</f>
        <v>7000000</v>
      </c>
      <c r="D37" s="21">
        <f t="shared" si="4"/>
        <v>2666.6666666666665</v>
      </c>
      <c r="E37" s="22">
        <f>D37*$C$20</f>
        <v>9333333.3333333321</v>
      </c>
      <c r="F37" s="21">
        <f t="shared" si="5"/>
        <v>1333.3333333333333</v>
      </c>
      <c r="G37" s="22">
        <f>F37*$C$20</f>
        <v>4666666.666666666</v>
      </c>
      <c r="H37" s="21">
        <f t="shared" si="6"/>
        <v>2333.333333333333</v>
      </c>
      <c r="I37" s="22">
        <f>H37*$C$20</f>
        <v>8166666.666666666</v>
      </c>
      <c r="J37" s="21">
        <f t="shared" si="3"/>
        <v>8333.3333333333321</v>
      </c>
      <c r="K37" s="22">
        <f t="shared" si="3"/>
        <v>29166666.666666664</v>
      </c>
    </row>
    <row r="38" spans="1:11" x14ac:dyDescent="0.25">
      <c r="A38" s="23" t="s">
        <v>30</v>
      </c>
      <c r="B38" s="24">
        <f t="shared" ref="B38:K38" si="7">SUM(B35:B37)</f>
        <v>5666.6666666666661</v>
      </c>
      <c r="C38" s="25">
        <f t="shared" si="7"/>
        <v>20600000</v>
      </c>
      <c r="D38" s="24">
        <f t="shared" si="7"/>
        <v>6333.333333333333</v>
      </c>
      <c r="E38" s="25">
        <f t="shared" si="7"/>
        <v>22666666.666666664</v>
      </c>
      <c r="F38" s="24">
        <f t="shared" si="7"/>
        <v>5000</v>
      </c>
      <c r="G38" s="25">
        <f t="shared" si="7"/>
        <v>17733333.333333332</v>
      </c>
      <c r="H38" s="24">
        <f t="shared" si="7"/>
        <v>4666.6666666666661</v>
      </c>
      <c r="I38" s="25">
        <f t="shared" si="7"/>
        <v>16833333.333333332</v>
      </c>
      <c r="J38" s="24">
        <f t="shared" si="7"/>
        <v>21666.666666666664</v>
      </c>
      <c r="K38" s="25">
        <f t="shared" si="7"/>
        <v>77833333.333333343</v>
      </c>
    </row>
    <row r="39" spans="1:1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8"/>
    </row>
    <row r="40" spans="1:11" x14ac:dyDescent="0.25">
      <c r="A40" s="17" t="s">
        <v>31</v>
      </c>
      <c r="B40" s="18"/>
      <c r="C40" s="19"/>
      <c r="D40" s="18"/>
      <c r="E40" s="19"/>
      <c r="F40" s="18"/>
      <c r="G40" s="19"/>
      <c r="H40" s="18"/>
      <c r="I40" s="19"/>
      <c r="J40" s="18"/>
      <c r="K40" s="19"/>
    </row>
    <row r="41" spans="1:11" x14ac:dyDescent="0.25">
      <c r="A41" s="20" t="s">
        <v>25</v>
      </c>
      <c r="B41" s="21">
        <f>$D$12*B5</f>
        <v>666.66666666666663</v>
      </c>
      <c r="C41" s="22">
        <f>B41*$D$18</f>
        <v>2333333.333333333</v>
      </c>
      <c r="D41" s="21">
        <f>$D$12*C5</f>
        <v>833.33333333333326</v>
      </c>
      <c r="E41" s="22">
        <f>D41*$D$18</f>
        <v>2916666.6666666665</v>
      </c>
      <c r="F41" s="21">
        <f>$D$12*D5</f>
        <v>1000</v>
      </c>
      <c r="G41" s="22">
        <f>F41*$D$18</f>
        <v>3500000</v>
      </c>
      <c r="H41" s="21">
        <f>$D$12*E5</f>
        <v>416.66666666666663</v>
      </c>
      <c r="I41" s="22">
        <f>H41*$D$18</f>
        <v>1458333.3333333333</v>
      </c>
      <c r="J41" s="21">
        <f t="shared" ref="J41:K43" si="8">B41+D41+F41+H41</f>
        <v>2916.6666666666665</v>
      </c>
      <c r="K41" s="22">
        <f t="shared" si="8"/>
        <v>10208333.333333334</v>
      </c>
    </row>
    <row r="42" spans="1:11" x14ac:dyDescent="0.25">
      <c r="A42" s="20" t="s">
        <v>26</v>
      </c>
      <c r="B42" s="21">
        <f t="shared" ref="B42:B43" si="9">$D$12*B6</f>
        <v>1166.6666666666665</v>
      </c>
      <c r="C42" s="22">
        <f>B42*$D$19</f>
        <v>4666666.666666666</v>
      </c>
      <c r="D42" s="21">
        <f t="shared" ref="D42:D43" si="10">$D$12*C6</f>
        <v>1000</v>
      </c>
      <c r="E42" s="22">
        <f>D42*$D$19</f>
        <v>4000000</v>
      </c>
      <c r="F42" s="21">
        <f t="shared" ref="F42:F43" si="11">$D$12*D6</f>
        <v>833.33333333333326</v>
      </c>
      <c r="G42" s="22">
        <f>F42*$D$19</f>
        <v>3333333.333333333</v>
      </c>
      <c r="H42" s="21">
        <f t="shared" ref="H42:H43" si="12">$D$12*E6</f>
        <v>750</v>
      </c>
      <c r="I42" s="22">
        <f>H42*$D$19</f>
        <v>3000000</v>
      </c>
      <c r="J42" s="21">
        <f t="shared" si="8"/>
        <v>3750</v>
      </c>
      <c r="K42" s="22">
        <f t="shared" si="8"/>
        <v>15000000</v>
      </c>
    </row>
    <row r="43" spans="1:11" x14ac:dyDescent="0.25">
      <c r="A43" s="20" t="s">
        <v>27</v>
      </c>
      <c r="B43" s="21">
        <f t="shared" si="9"/>
        <v>1000</v>
      </c>
      <c r="C43" s="22">
        <f>B43*$D$20</f>
        <v>3700000</v>
      </c>
      <c r="D43" s="21">
        <f t="shared" si="10"/>
        <v>1333.3333333333333</v>
      </c>
      <c r="E43" s="22">
        <f>D43*$D$20</f>
        <v>4933333.333333333</v>
      </c>
      <c r="F43" s="21">
        <f t="shared" si="11"/>
        <v>666.66666666666663</v>
      </c>
      <c r="G43" s="22">
        <f>F43*$D$20</f>
        <v>2466666.6666666665</v>
      </c>
      <c r="H43" s="21">
        <f t="shared" si="12"/>
        <v>1166.6666666666665</v>
      </c>
      <c r="I43" s="22">
        <f>H43*$D$20</f>
        <v>4316666.666666666</v>
      </c>
      <c r="J43" s="21">
        <f t="shared" si="8"/>
        <v>4166.6666666666661</v>
      </c>
      <c r="K43" s="22">
        <f t="shared" si="8"/>
        <v>15416666.666666664</v>
      </c>
    </row>
    <row r="44" spans="1:11" x14ac:dyDescent="0.25">
      <c r="A44" s="23" t="s">
        <v>32</v>
      </c>
      <c r="B44" s="24">
        <f t="shared" ref="B44:K44" si="13">SUM(B41:B43)</f>
        <v>2833.333333333333</v>
      </c>
      <c r="C44" s="25">
        <f t="shared" si="13"/>
        <v>10700000</v>
      </c>
      <c r="D44" s="24">
        <f t="shared" si="13"/>
        <v>3166.6666666666665</v>
      </c>
      <c r="E44" s="25">
        <f t="shared" si="13"/>
        <v>11850000</v>
      </c>
      <c r="F44" s="24">
        <f t="shared" si="13"/>
        <v>2500</v>
      </c>
      <c r="G44" s="25">
        <f t="shared" si="13"/>
        <v>9300000</v>
      </c>
      <c r="H44" s="24">
        <f t="shared" si="13"/>
        <v>2333.333333333333</v>
      </c>
      <c r="I44" s="25">
        <f t="shared" si="13"/>
        <v>8775000</v>
      </c>
      <c r="J44" s="24">
        <f t="shared" si="13"/>
        <v>10833.333333333332</v>
      </c>
      <c r="K44" s="25">
        <f t="shared" si="13"/>
        <v>40625000</v>
      </c>
    </row>
    <row r="45" spans="1:11" x14ac:dyDescent="0.2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8"/>
    </row>
    <row r="46" spans="1:11" x14ac:dyDescent="0.25">
      <c r="A46" s="2" t="s">
        <v>33</v>
      </c>
      <c r="B46" s="30">
        <f t="shared" ref="B46:H46" si="14">SUM(B29:B44)</f>
        <v>34000</v>
      </c>
      <c r="C46" s="31">
        <f>C32+C38+C44</f>
        <v>61300000</v>
      </c>
      <c r="D46" s="30">
        <f t="shared" si="14"/>
        <v>38000</v>
      </c>
      <c r="E46" s="31">
        <f>E32+E38+E44</f>
        <v>67266666.666666657</v>
      </c>
      <c r="F46" s="30">
        <f t="shared" si="14"/>
        <v>30000</v>
      </c>
      <c r="G46" s="31">
        <f>G32+G38+G44</f>
        <v>53533333.333333328</v>
      </c>
      <c r="H46" s="30">
        <f t="shared" si="14"/>
        <v>28000.000000000004</v>
      </c>
      <c r="I46" s="31">
        <f>I32+I38+I44</f>
        <v>49483333.333333328</v>
      </c>
      <c r="J46" s="30">
        <f>J32+J38+J44</f>
        <v>65000</v>
      </c>
      <c r="K46" s="31">
        <f>K32+K38+K44</f>
        <v>231583333.33333334</v>
      </c>
    </row>
  </sheetData>
  <mergeCells count="11">
    <mergeCell ref="J25:K26"/>
    <mergeCell ref="B26:C26"/>
    <mergeCell ref="D26:E26"/>
    <mergeCell ref="F26:G26"/>
    <mergeCell ref="H26:I26"/>
    <mergeCell ref="A10:A14"/>
    <mergeCell ref="B13:E13"/>
    <mergeCell ref="A16:A17"/>
    <mergeCell ref="B16:D16"/>
    <mergeCell ref="A25:A27"/>
    <mergeCell ref="B25:I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F11" sqref="F11"/>
    </sheetView>
  </sheetViews>
  <sheetFormatPr defaultRowHeight="15" x14ac:dyDescent="0.25"/>
  <cols>
    <col min="1" max="1" width="24.140625" bestFit="1" customWidth="1"/>
    <col min="2" max="2" width="11.5703125" bestFit="1" customWidth="1"/>
    <col min="3" max="3" width="11.7109375" bestFit="1" customWidth="1"/>
    <col min="4" max="6" width="11.5703125" bestFit="1" customWidth="1"/>
    <col min="8" max="8" width="19" customWidth="1"/>
  </cols>
  <sheetData>
    <row r="1" spans="1:15" ht="28.5" x14ac:dyDescent="0.45">
      <c r="A1" s="32" t="s">
        <v>34</v>
      </c>
    </row>
    <row r="2" spans="1:15" x14ac:dyDescent="0.25">
      <c r="F2" s="3" t="s">
        <v>35</v>
      </c>
    </row>
    <row r="3" spans="1:15" x14ac:dyDescent="0.25">
      <c r="A3" t="s">
        <v>36</v>
      </c>
      <c r="C3" s="33">
        <v>600000</v>
      </c>
      <c r="E3" s="34" t="s">
        <v>37</v>
      </c>
      <c r="F3" s="35">
        <v>120000</v>
      </c>
    </row>
    <row r="4" spans="1:15" x14ac:dyDescent="0.25">
      <c r="A4" s="36" t="s">
        <v>38</v>
      </c>
      <c r="B4" s="36"/>
      <c r="C4" s="37">
        <v>18000</v>
      </c>
      <c r="D4" s="38" t="s">
        <v>39</v>
      </c>
      <c r="E4" s="34" t="s">
        <v>40</v>
      </c>
      <c r="F4" s="35">
        <v>150000</v>
      </c>
    </row>
    <row r="5" spans="1:15" x14ac:dyDescent="0.25">
      <c r="A5" t="s">
        <v>41</v>
      </c>
      <c r="C5" s="39">
        <f>C3+C4</f>
        <v>618000</v>
      </c>
      <c r="E5" s="34" t="s">
        <v>42</v>
      </c>
      <c r="F5" s="35">
        <v>150000</v>
      </c>
    </row>
    <row r="6" spans="1:15" x14ac:dyDescent="0.25">
      <c r="A6" s="36" t="s">
        <v>43</v>
      </c>
      <c r="B6" s="36"/>
      <c r="C6" s="37">
        <v>15000</v>
      </c>
      <c r="D6" s="38" t="s">
        <v>44</v>
      </c>
      <c r="E6" s="34" t="s">
        <v>45</v>
      </c>
      <c r="F6" s="35">
        <v>180000</v>
      </c>
    </row>
    <row r="7" spans="1:15" ht="15.75" thickBot="1" x14ac:dyDescent="0.3">
      <c r="A7" s="40" t="s">
        <v>46</v>
      </c>
      <c r="B7" s="40"/>
      <c r="C7" s="41">
        <f>C5-C6</f>
        <v>603000</v>
      </c>
    </row>
    <row r="8" spans="1:15" ht="15.75" thickTop="1" x14ac:dyDescent="0.25"/>
    <row r="10" spans="1:15" s="42" customFormat="1" x14ac:dyDescent="0.25">
      <c r="C10" s="43"/>
      <c r="D10" s="44"/>
    </row>
    <row r="11" spans="1:15" s="42" customFormat="1" ht="18.75" x14ac:dyDescent="0.3">
      <c r="A11" s="45" t="s">
        <v>47</v>
      </c>
      <c r="C11" s="43"/>
      <c r="D11" s="44"/>
      <c r="H11" s="45" t="s">
        <v>48</v>
      </c>
      <c r="J11" s="43"/>
      <c r="K11" s="44"/>
    </row>
    <row r="12" spans="1:15" s="42" customFormat="1" x14ac:dyDescent="0.25">
      <c r="A12" s="16"/>
      <c r="C12" s="43"/>
      <c r="D12" s="44"/>
      <c r="H12" s="16"/>
      <c r="J12" s="43"/>
      <c r="K12" s="44"/>
    </row>
    <row r="13" spans="1:15" x14ac:dyDescent="0.25">
      <c r="A13" t="s">
        <v>49</v>
      </c>
      <c r="C13" s="46">
        <f>C7/4</f>
        <v>150750</v>
      </c>
      <c r="D13" s="47" t="s">
        <v>50</v>
      </c>
      <c r="E13" t="s">
        <v>51</v>
      </c>
      <c r="H13" s="42" t="s">
        <v>52</v>
      </c>
      <c r="I13" s="42"/>
      <c r="J13" s="43"/>
      <c r="K13" s="44"/>
      <c r="L13" s="42"/>
      <c r="M13" s="42"/>
      <c r="N13" s="48">
        <v>3000</v>
      </c>
      <c r="O13" s="40" t="s">
        <v>53</v>
      </c>
    </row>
    <row r="14" spans="1:15" s="42" customFormat="1" x14ac:dyDescent="0.25">
      <c r="C14" s="43"/>
      <c r="D14" s="44"/>
      <c r="H14" s="42" t="s">
        <v>54</v>
      </c>
      <c r="J14" s="43"/>
      <c r="K14" s="44"/>
    </row>
    <row r="15" spans="1:15" s="42" customFormat="1" x14ac:dyDescent="0.25">
      <c r="C15" s="43"/>
      <c r="D15" s="44"/>
      <c r="J15" s="43"/>
      <c r="K15" s="44"/>
    </row>
    <row r="16" spans="1:15" x14ac:dyDescent="0.25">
      <c r="A16" s="14" t="s">
        <v>55</v>
      </c>
      <c r="B16" s="15" t="s">
        <v>56</v>
      </c>
      <c r="C16" s="15"/>
      <c r="D16" s="15"/>
      <c r="E16" s="15"/>
      <c r="F16" s="14" t="s">
        <v>57</v>
      </c>
      <c r="G16" s="49"/>
      <c r="H16" s="14" t="s">
        <v>55</v>
      </c>
      <c r="I16" s="15" t="s">
        <v>56</v>
      </c>
      <c r="J16" s="15"/>
      <c r="K16" s="15"/>
      <c r="L16" s="15"/>
      <c r="M16" s="14" t="s">
        <v>57</v>
      </c>
    </row>
    <row r="17" spans="1:13" x14ac:dyDescent="0.25">
      <c r="A17" s="14"/>
      <c r="B17" s="3" t="s">
        <v>3</v>
      </c>
      <c r="C17" s="3" t="s">
        <v>4</v>
      </c>
      <c r="D17" s="3" t="s">
        <v>5</v>
      </c>
      <c r="E17" s="3" t="s">
        <v>6</v>
      </c>
      <c r="F17" s="14"/>
      <c r="G17" s="49"/>
      <c r="H17" s="14"/>
      <c r="I17" s="3" t="s">
        <v>3</v>
      </c>
      <c r="J17" s="3" t="s">
        <v>4</v>
      </c>
      <c r="K17" s="3" t="s">
        <v>5</v>
      </c>
      <c r="L17" s="3" t="s">
        <v>6</v>
      </c>
      <c r="M17" s="14"/>
    </row>
    <row r="18" spans="1:13" x14ac:dyDescent="0.25">
      <c r="A18" s="4" t="s">
        <v>35</v>
      </c>
      <c r="B18" s="50">
        <v>120000</v>
      </c>
      <c r="C18" s="50">
        <v>150000</v>
      </c>
      <c r="D18" s="50">
        <v>150000</v>
      </c>
      <c r="E18" s="50">
        <v>180000</v>
      </c>
      <c r="F18" s="50">
        <f>SUM(B18:E18)</f>
        <v>600000</v>
      </c>
      <c r="H18" s="4" t="s">
        <v>35</v>
      </c>
      <c r="I18" s="50">
        <v>120000</v>
      </c>
      <c r="J18" s="50">
        <v>150000</v>
      </c>
      <c r="K18" s="50">
        <v>150000</v>
      </c>
      <c r="L18" s="50">
        <v>180000</v>
      </c>
      <c r="M18" s="50">
        <f>SUM(I18:L18)</f>
        <v>600000</v>
      </c>
    </row>
    <row r="19" spans="1:13" x14ac:dyDescent="0.25">
      <c r="A19" s="4" t="s">
        <v>58</v>
      </c>
      <c r="B19" s="51">
        <f>B20-B18</f>
        <v>45750</v>
      </c>
      <c r="C19" s="51">
        <f>C20-C18</f>
        <v>46500</v>
      </c>
      <c r="D19" s="51">
        <f>D20-D18</f>
        <v>47250</v>
      </c>
      <c r="E19" s="51">
        <f>F19</f>
        <v>18000</v>
      </c>
      <c r="F19" s="50">
        <v>18000</v>
      </c>
      <c r="H19" s="4" t="s">
        <v>58</v>
      </c>
      <c r="I19" s="52">
        <f>$I$21+1000</f>
        <v>16000</v>
      </c>
      <c r="J19" s="52">
        <f t="shared" ref="J19:K19" si="0">$I$21+1000</f>
        <v>16000</v>
      </c>
      <c r="K19" s="52">
        <f t="shared" si="0"/>
        <v>16000</v>
      </c>
      <c r="L19" s="51">
        <f>M19</f>
        <v>18000</v>
      </c>
      <c r="M19" s="50">
        <v>18000</v>
      </c>
    </row>
    <row r="20" spans="1:13" x14ac:dyDescent="0.25">
      <c r="A20" s="4" t="s">
        <v>41</v>
      </c>
      <c r="B20" s="51">
        <f>B22+B21</f>
        <v>165750</v>
      </c>
      <c r="C20" s="50">
        <f>C22+C21</f>
        <v>196500</v>
      </c>
      <c r="D20" s="50">
        <f>D22+D21</f>
        <v>197250</v>
      </c>
      <c r="E20" s="50">
        <f>E22+E21</f>
        <v>198000</v>
      </c>
      <c r="F20" s="51">
        <f>F18+F19</f>
        <v>618000</v>
      </c>
      <c r="H20" s="4" t="s">
        <v>41</v>
      </c>
      <c r="I20" s="51">
        <f>I18+I19</f>
        <v>136000</v>
      </c>
      <c r="J20" s="51">
        <f t="shared" ref="J20:L20" si="1">J18+J19</f>
        <v>166000</v>
      </c>
      <c r="K20" s="51">
        <f t="shared" si="1"/>
        <v>166000</v>
      </c>
      <c r="L20" s="51">
        <f t="shared" si="1"/>
        <v>198000</v>
      </c>
      <c r="M20" s="51">
        <f>M18+M19</f>
        <v>618000</v>
      </c>
    </row>
    <row r="21" spans="1:13" x14ac:dyDescent="0.25">
      <c r="A21" s="4" t="s">
        <v>59</v>
      </c>
      <c r="B21" s="51">
        <f>F21</f>
        <v>15000</v>
      </c>
      <c r="C21" s="50">
        <f>B19</f>
        <v>45750</v>
      </c>
      <c r="D21" s="50">
        <f>C19</f>
        <v>46500</v>
      </c>
      <c r="E21" s="50">
        <f>D19</f>
        <v>47250</v>
      </c>
      <c r="F21" s="51">
        <v>15000</v>
      </c>
      <c r="H21" s="4" t="s">
        <v>59</v>
      </c>
      <c r="I21" s="51">
        <f>M21</f>
        <v>15000</v>
      </c>
      <c r="J21" s="53">
        <f>I19</f>
        <v>16000</v>
      </c>
      <c r="K21" s="53">
        <f>J19</f>
        <v>16000</v>
      </c>
      <c r="L21" s="53">
        <f>K19</f>
        <v>16000</v>
      </c>
      <c r="M21" s="51">
        <v>15000</v>
      </c>
    </row>
    <row r="22" spans="1:13" x14ac:dyDescent="0.25">
      <c r="A22" s="4" t="s">
        <v>60</v>
      </c>
      <c r="B22" s="52">
        <f>$C$13</f>
        <v>150750</v>
      </c>
      <c r="C22" s="52">
        <f t="shared" ref="C22:E22" si="2">$C$13</f>
        <v>150750</v>
      </c>
      <c r="D22" s="52">
        <f t="shared" si="2"/>
        <v>150750</v>
      </c>
      <c r="E22" s="52">
        <f t="shared" si="2"/>
        <v>150750</v>
      </c>
      <c r="F22" s="51">
        <f>F20-F21</f>
        <v>603000</v>
      </c>
      <c r="H22" s="4" t="s">
        <v>60</v>
      </c>
      <c r="I22" s="51">
        <f>I20-I21</f>
        <v>121000</v>
      </c>
      <c r="J22" s="51">
        <f t="shared" ref="J22:L22" si="3">J20-J21</f>
        <v>150000</v>
      </c>
      <c r="K22" s="51">
        <f t="shared" si="3"/>
        <v>150000</v>
      </c>
      <c r="L22" s="51">
        <f t="shared" si="3"/>
        <v>182000</v>
      </c>
      <c r="M22" s="51">
        <f>SUM(I22:L22)</f>
        <v>603000</v>
      </c>
    </row>
  </sheetData>
  <mergeCells count="6">
    <mergeCell ref="A16:A17"/>
    <mergeCell ref="B16:E16"/>
    <mergeCell ref="F16:F17"/>
    <mergeCell ref="H16:H17"/>
    <mergeCell ref="I16:L16"/>
    <mergeCell ref="M16:M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L8" sqref="L8"/>
    </sheetView>
  </sheetViews>
  <sheetFormatPr defaultRowHeight="15" x14ac:dyDescent="0.25"/>
  <cols>
    <col min="2" max="2" width="11.5703125" bestFit="1" customWidth="1"/>
    <col min="4" max="8" width="11.28515625" bestFit="1" customWidth="1"/>
    <col min="10" max="10" width="11.28515625" bestFit="1" customWidth="1"/>
    <col min="11" max="11" width="8" bestFit="1" customWidth="1"/>
    <col min="12" max="12" width="12.85546875" bestFit="1" customWidth="1"/>
  </cols>
  <sheetData>
    <row r="1" spans="1:10" x14ac:dyDescent="0.25">
      <c r="A1" s="16" t="s">
        <v>77</v>
      </c>
    </row>
    <row r="3" spans="1:10" x14ac:dyDescent="0.25">
      <c r="A3" t="s">
        <v>78</v>
      </c>
      <c r="B3" t="s">
        <v>79</v>
      </c>
      <c r="C3" t="s">
        <v>80</v>
      </c>
      <c r="D3" s="66">
        <v>10000</v>
      </c>
      <c r="E3" s="67" t="s">
        <v>81</v>
      </c>
      <c r="F3">
        <v>0.25</v>
      </c>
      <c r="G3" t="s">
        <v>82</v>
      </c>
      <c r="H3" s="67" t="s">
        <v>83</v>
      </c>
      <c r="I3" s="68">
        <f>D3*F3</f>
        <v>2500</v>
      </c>
      <c r="J3" t="s">
        <v>82</v>
      </c>
    </row>
    <row r="4" spans="1:10" x14ac:dyDescent="0.25">
      <c r="B4" s="36" t="s">
        <v>79</v>
      </c>
      <c r="C4" s="36" t="s">
        <v>84</v>
      </c>
      <c r="D4" s="69">
        <v>10000</v>
      </c>
      <c r="E4" s="70" t="s">
        <v>81</v>
      </c>
      <c r="F4" s="36">
        <v>0.15</v>
      </c>
      <c r="G4" s="36" t="s">
        <v>82</v>
      </c>
      <c r="H4" s="70" t="s">
        <v>83</v>
      </c>
      <c r="I4" s="71">
        <f>D4*F4</f>
        <v>1500</v>
      </c>
      <c r="J4" s="36" t="s">
        <v>82</v>
      </c>
    </row>
    <row r="5" spans="1:10" x14ac:dyDescent="0.25">
      <c r="D5" s="66"/>
      <c r="E5" s="67"/>
      <c r="F5" s="72" t="s">
        <v>85</v>
      </c>
      <c r="G5" s="72"/>
      <c r="H5" s="67" t="s">
        <v>83</v>
      </c>
      <c r="I5" s="68">
        <f>SUM(I3:I4)</f>
        <v>4000</v>
      </c>
      <c r="J5" t="s">
        <v>82</v>
      </c>
    </row>
    <row r="6" spans="1:10" x14ac:dyDescent="0.25">
      <c r="D6" s="66"/>
      <c r="I6" s="66"/>
    </row>
    <row r="7" spans="1:10" x14ac:dyDescent="0.25">
      <c r="A7" t="s">
        <v>86</v>
      </c>
      <c r="B7" t="s">
        <v>79</v>
      </c>
      <c r="C7" t="s">
        <v>80</v>
      </c>
      <c r="D7" s="66">
        <v>12000</v>
      </c>
      <c r="E7" s="67" t="s">
        <v>81</v>
      </c>
      <c r="F7">
        <v>0.25</v>
      </c>
      <c r="G7" t="s">
        <v>82</v>
      </c>
      <c r="H7" s="67" t="s">
        <v>83</v>
      </c>
      <c r="I7" s="68">
        <f>D7*F7</f>
        <v>3000</v>
      </c>
      <c r="J7" t="s">
        <v>82</v>
      </c>
    </row>
    <row r="8" spans="1:10" x14ac:dyDescent="0.25">
      <c r="B8" s="36" t="s">
        <v>79</v>
      </c>
      <c r="C8" s="36" t="s">
        <v>84</v>
      </c>
      <c r="D8" s="69">
        <v>12000</v>
      </c>
      <c r="E8" s="70" t="s">
        <v>81</v>
      </c>
      <c r="F8" s="36">
        <v>0.15</v>
      </c>
      <c r="G8" s="36" t="s">
        <v>82</v>
      </c>
      <c r="H8" s="70" t="s">
        <v>83</v>
      </c>
      <c r="I8" s="71">
        <f>D8*F8</f>
        <v>1800</v>
      </c>
      <c r="J8" s="36" t="s">
        <v>82</v>
      </c>
    </row>
    <row r="9" spans="1:10" x14ac:dyDescent="0.25">
      <c r="D9" s="66"/>
      <c r="E9" s="67"/>
      <c r="F9" s="72" t="s">
        <v>85</v>
      </c>
      <c r="G9" s="72"/>
      <c r="H9" s="67" t="s">
        <v>83</v>
      </c>
      <c r="I9" s="68">
        <f>SUM(I7:I8)</f>
        <v>4800</v>
      </c>
      <c r="J9" t="s">
        <v>82</v>
      </c>
    </row>
    <row r="10" spans="1:10" x14ac:dyDescent="0.25">
      <c r="D10" s="66"/>
      <c r="I10" s="66"/>
    </row>
    <row r="11" spans="1:10" x14ac:dyDescent="0.25">
      <c r="A11" t="s">
        <v>87</v>
      </c>
      <c r="B11" t="s">
        <v>79</v>
      </c>
      <c r="C11" t="s">
        <v>80</v>
      </c>
      <c r="D11" s="66">
        <v>13000</v>
      </c>
      <c r="E11" s="67" t="s">
        <v>81</v>
      </c>
      <c r="F11">
        <v>0.25</v>
      </c>
      <c r="G11" t="s">
        <v>82</v>
      </c>
      <c r="H11" s="67" t="s">
        <v>83</v>
      </c>
      <c r="I11" s="68">
        <f>D11*F11</f>
        <v>3250</v>
      </c>
      <c r="J11" t="s">
        <v>82</v>
      </c>
    </row>
    <row r="12" spans="1:10" x14ac:dyDescent="0.25">
      <c r="B12" s="36" t="s">
        <v>79</v>
      </c>
      <c r="C12" s="36" t="s">
        <v>84</v>
      </c>
      <c r="D12" s="69">
        <v>13000</v>
      </c>
      <c r="E12" s="70" t="s">
        <v>81</v>
      </c>
      <c r="F12" s="36">
        <v>0.15</v>
      </c>
      <c r="G12" s="36" t="s">
        <v>82</v>
      </c>
      <c r="H12" s="70" t="s">
        <v>83</v>
      </c>
      <c r="I12" s="71">
        <f>D12*F12</f>
        <v>1950</v>
      </c>
      <c r="J12" s="36" t="s">
        <v>82</v>
      </c>
    </row>
    <row r="13" spans="1:10" x14ac:dyDescent="0.25">
      <c r="F13" s="72" t="s">
        <v>85</v>
      </c>
      <c r="G13" s="72"/>
      <c r="H13" s="67" t="s">
        <v>83</v>
      </c>
      <c r="I13" s="68">
        <f>SUM(I11:I12)</f>
        <v>5200</v>
      </c>
      <c r="J13" t="s">
        <v>82</v>
      </c>
    </row>
    <row r="15" spans="1:10" x14ac:dyDescent="0.25">
      <c r="A15" s="16" t="s">
        <v>88</v>
      </c>
    </row>
    <row r="17" spans="1:12" x14ac:dyDescent="0.25">
      <c r="A17" s="14" t="s">
        <v>55</v>
      </c>
      <c r="B17" s="14"/>
      <c r="C17" s="14"/>
      <c r="D17" s="73" t="s">
        <v>89</v>
      </c>
      <c r="E17" s="15" t="s">
        <v>78</v>
      </c>
      <c r="F17" s="15"/>
      <c r="G17" s="15" t="s">
        <v>86</v>
      </c>
      <c r="H17" s="15"/>
      <c r="I17" s="15" t="s">
        <v>87</v>
      </c>
      <c r="J17" s="15"/>
      <c r="K17" s="15" t="s">
        <v>90</v>
      </c>
      <c r="L17" s="15"/>
    </row>
    <row r="18" spans="1:12" x14ac:dyDescent="0.25">
      <c r="A18" s="14"/>
      <c r="B18" s="14"/>
      <c r="C18" s="14"/>
      <c r="D18" s="73"/>
      <c r="E18" s="3" t="s">
        <v>91</v>
      </c>
      <c r="F18" s="3" t="s">
        <v>23</v>
      </c>
      <c r="G18" s="3" t="s">
        <v>91</v>
      </c>
      <c r="H18" s="3" t="s">
        <v>23</v>
      </c>
      <c r="I18" s="3" t="s">
        <v>91</v>
      </c>
      <c r="J18" s="3" t="s">
        <v>23</v>
      </c>
      <c r="K18" s="3" t="s">
        <v>91</v>
      </c>
      <c r="L18" s="3" t="s">
        <v>23</v>
      </c>
    </row>
    <row r="19" spans="1:12" x14ac:dyDescent="0.25">
      <c r="A19" s="18" t="s">
        <v>92</v>
      </c>
      <c r="B19" s="74"/>
      <c r="C19" s="19" t="s">
        <v>80</v>
      </c>
      <c r="D19" s="75">
        <v>200</v>
      </c>
      <c r="E19" s="76">
        <f t="shared" ref="E19:J20" si="0">E27-E23</f>
        <v>2500</v>
      </c>
      <c r="F19" s="75">
        <f>F27-F23</f>
        <v>500000</v>
      </c>
      <c r="G19" s="76">
        <f t="shared" si="0"/>
        <v>2975</v>
      </c>
      <c r="H19" s="75">
        <f t="shared" si="0"/>
        <v>595000</v>
      </c>
      <c r="I19" s="76">
        <f t="shared" si="0"/>
        <v>3265</v>
      </c>
      <c r="J19" s="75">
        <f t="shared" si="0"/>
        <v>653000</v>
      </c>
      <c r="K19" s="76">
        <f>E19+G19+I19</f>
        <v>8740</v>
      </c>
      <c r="L19" s="75">
        <f>F19+H19+J19</f>
        <v>1748000</v>
      </c>
    </row>
    <row r="20" spans="1:12" x14ac:dyDescent="0.25">
      <c r="A20" s="77"/>
      <c r="B20" s="78"/>
      <c r="C20" s="79" t="s">
        <v>84</v>
      </c>
      <c r="D20" s="80">
        <v>150</v>
      </c>
      <c r="E20" s="76">
        <f t="shared" si="0"/>
        <v>1480</v>
      </c>
      <c r="F20" s="80">
        <f t="shared" si="0"/>
        <v>222000</v>
      </c>
      <c r="G20" s="76">
        <f t="shared" si="0"/>
        <v>1825</v>
      </c>
      <c r="H20" s="80">
        <f t="shared" si="0"/>
        <v>273750</v>
      </c>
      <c r="I20" s="76">
        <f t="shared" si="0"/>
        <v>1935</v>
      </c>
      <c r="J20" s="80">
        <f t="shared" si="0"/>
        <v>290250</v>
      </c>
      <c r="K20" s="76">
        <f>E20+G20+I20</f>
        <v>5240</v>
      </c>
      <c r="L20" s="80">
        <f>F20+H20+J20</f>
        <v>786000</v>
      </c>
    </row>
    <row r="21" spans="1:12" x14ac:dyDescent="0.25">
      <c r="A21" s="81" t="s">
        <v>93</v>
      </c>
      <c r="B21" s="82"/>
      <c r="C21" s="83"/>
      <c r="D21" s="84"/>
      <c r="E21" s="76">
        <f t="shared" ref="E21:L21" si="1">SUM(E19:E20)</f>
        <v>3980</v>
      </c>
      <c r="F21" s="85">
        <f t="shared" si="1"/>
        <v>722000</v>
      </c>
      <c r="G21" s="76">
        <f t="shared" si="1"/>
        <v>4800</v>
      </c>
      <c r="H21" s="85">
        <f t="shared" si="1"/>
        <v>868750</v>
      </c>
      <c r="I21" s="76">
        <f t="shared" si="1"/>
        <v>5200</v>
      </c>
      <c r="J21" s="85">
        <f t="shared" si="1"/>
        <v>943250</v>
      </c>
      <c r="K21" s="76">
        <f t="shared" si="1"/>
        <v>13980</v>
      </c>
      <c r="L21" s="86">
        <f t="shared" si="1"/>
        <v>2534000</v>
      </c>
    </row>
    <row r="22" spans="1:12" x14ac:dyDescent="0.25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9"/>
    </row>
    <row r="23" spans="1:12" x14ac:dyDescent="0.25">
      <c r="A23" s="90" t="s">
        <v>94</v>
      </c>
      <c r="B23" s="74"/>
      <c r="C23" s="19" t="s">
        <v>80</v>
      </c>
      <c r="D23" s="75">
        <v>200</v>
      </c>
      <c r="E23" s="91">
        <v>150</v>
      </c>
      <c r="F23" s="92">
        <f>D23*E23</f>
        <v>30000</v>
      </c>
      <c r="G23" s="76">
        <f>E31</f>
        <v>150</v>
      </c>
      <c r="H23" s="75">
        <f>G23*D23</f>
        <v>30000</v>
      </c>
      <c r="I23" s="76">
        <f>G31</f>
        <v>125</v>
      </c>
      <c r="J23" s="75">
        <f>I23*D23</f>
        <v>25000</v>
      </c>
      <c r="K23" s="91">
        <f>E23</f>
        <v>150</v>
      </c>
      <c r="L23" s="92">
        <f>F23</f>
        <v>30000</v>
      </c>
    </row>
    <row r="24" spans="1:12" x14ac:dyDescent="0.25">
      <c r="A24" s="77"/>
      <c r="B24" s="78"/>
      <c r="C24" s="79" t="s">
        <v>84</v>
      </c>
      <c r="D24" s="80">
        <v>150</v>
      </c>
      <c r="E24" s="91">
        <v>120</v>
      </c>
      <c r="F24" s="93">
        <f>D24*E24</f>
        <v>18000</v>
      </c>
      <c r="G24" s="76">
        <f>E32</f>
        <v>100</v>
      </c>
      <c r="H24" s="80">
        <f>G24*D24</f>
        <v>15000</v>
      </c>
      <c r="I24" s="76">
        <f>G32</f>
        <v>125</v>
      </c>
      <c r="J24" s="80">
        <f>I24*D24</f>
        <v>18750</v>
      </c>
      <c r="K24" s="91">
        <f>E24</f>
        <v>120</v>
      </c>
      <c r="L24" s="93">
        <f>F24</f>
        <v>18000</v>
      </c>
    </row>
    <row r="25" spans="1:12" x14ac:dyDescent="0.25">
      <c r="A25" s="81" t="s">
        <v>95</v>
      </c>
      <c r="B25" s="82"/>
      <c r="C25" s="83"/>
      <c r="D25" s="84"/>
      <c r="E25" s="91">
        <f t="shared" ref="E25:J25" si="2">SUM(E23:E24)</f>
        <v>270</v>
      </c>
      <c r="F25" s="94">
        <f t="shared" si="2"/>
        <v>48000</v>
      </c>
      <c r="G25" s="76">
        <f t="shared" si="2"/>
        <v>250</v>
      </c>
      <c r="H25" s="86">
        <f t="shared" si="2"/>
        <v>45000</v>
      </c>
      <c r="I25" s="76">
        <f t="shared" si="2"/>
        <v>250</v>
      </c>
      <c r="J25" s="86">
        <f t="shared" si="2"/>
        <v>43750</v>
      </c>
      <c r="K25" s="91">
        <f>SUM(K23:K24)</f>
        <v>270</v>
      </c>
      <c r="L25" s="94">
        <f>SUM(L23:L24)</f>
        <v>48000</v>
      </c>
    </row>
    <row r="26" spans="1:12" x14ac:dyDescent="0.25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9"/>
    </row>
    <row r="27" spans="1:12" x14ac:dyDescent="0.25">
      <c r="A27" s="18" t="s">
        <v>96</v>
      </c>
      <c r="B27" s="74"/>
      <c r="C27" s="19" t="s">
        <v>80</v>
      </c>
      <c r="D27" s="75">
        <v>200</v>
      </c>
      <c r="E27" s="95">
        <f t="shared" ref="E27:L28" si="3">E31+E35</f>
        <v>2650</v>
      </c>
      <c r="F27" s="75">
        <f t="shared" si="3"/>
        <v>530000</v>
      </c>
      <c r="G27" s="95">
        <f t="shared" si="3"/>
        <v>3125</v>
      </c>
      <c r="H27" s="75">
        <f t="shared" si="3"/>
        <v>625000</v>
      </c>
      <c r="I27" s="95">
        <f t="shared" si="3"/>
        <v>3390</v>
      </c>
      <c r="J27" s="75">
        <f t="shared" si="3"/>
        <v>678000</v>
      </c>
      <c r="K27" s="96">
        <f t="shared" si="3"/>
        <v>8890</v>
      </c>
      <c r="L27" s="75">
        <f t="shared" si="3"/>
        <v>1778000</v>
      </c>
    </row>
    <row r="28" spans="1:12" x14ac:dyDescent="0.25">
      <c r="A28" s="77"/>
      <c r="B28" s="78"/>
      <c r="C28" s="79" t="s">
        <v>84</v>
      </c>
      <c r="D28" s="80">
        <v>150</v>
      </c>
      <c r="E28" s="76">
        <f t="shared" si="3"/>
        <v>1600</v>
      </c>
      <c r="F28" s="80">
        <f t="shared" si="3"/>
        <v>240000</v>
      </c>
      <c r="G28" s="76">
        <f t="shared" si="3"/>
        <v>1925</v>
      </c>
      <c r="H28" s="80">
        <f t="shared" si="3"/>
        <v>288750</v>
      </c>
      <c r="I28" s="76">
        <f t="shared" si="3"/>
        <v>2060</v>
      </c>
      <c r="J28" s="80">
        <f t="shared" si="3"/>
        <v>309000</v>
      </c>
      <c r="K28" s="97">
        <f t="shared" si="3"/>
        <v>5360</v>
      </c>
      <c r="L28" s="80">
        <f t="shared" si="3"/>
        <v>804000</v>
      </c>
    </row>
    <row r="29" spans="1:12" x14ac:dyDescent="0.25">
      <c r="A29" s="81" t="s">
        <v>97</v>
      </c>
      <c r="B29" s="82"/>
      <c r="C29" s="83"/>
      <c r="D29" s="84"/>
      <c r="E29" s="76">
        <f t="shared" ref="E29:L29" si="4">SUM(E27:E28)</f>
        <v>4250</v>
      </c>
      <c r="F29" s="86">
        <f t="shared" si="4"/>
        <v>770000</v>
      </c>
      <c r="G29" s="76">
        <f t="shared" si="4"/>
        <v>5050</v>
      </c>
      <c r="H29" s="86">
        <f t="shared" si="4"/>
        <v>913750</v>
      </c>
      <c r="I29" s="76">
        <f t="shared" si="4"/>
        <v>5450</v>
      </c>
      <c r="J29" s="86">
        <f t="shared" si="4"/>
        <v>987000</v>
      </c>
      <c r="K29" s="97">
        <f t="shared" si="4"/>
        <v>14250</v>
      </c>
      <c r="L29" s="86">
        <f t="shared" si="4"/>
        <v>2582000</v>
      </c>
    </row>
    <row r="30" spans="1:12" x14ac:dyDescent="0.25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9"/>
    </row>
    <row r="31" spans="1:12" x14ac:dyDescent="0.25">
      <c r="A31" s="90" t="s">
        <v>98</v>
      </c>
      <c r="B31" s="74"/>
      <c r="C31" s="19" t="s">
        <v>80</v>
      </c>
      <c r="D31" s="75">
        <v>200</v>
      </c>
      <c r="E31" s="98">
        <v>150</v>
      </c>
      <c r="F31" s="75">
        <f t="shared" ref="F31:F32" si="5">E31*D31</f>
        <v>30000</v>
      </c>
      <c r="G31" s="98">
        <v>125</v>
      </c>
      <c r="H31" s="75">
        <f t="shared" ref="H31:H32" si="6">G31*D31</f>
        <v>25000</v>
      </c>
      <c r="I31" s="99">
        <v>140</v>
      </c>
      <c r="J31" s="92">
        <f t="shared" ref="J31:J32" si="7">I31*D31</f>
        <v>28000</v>
      </c>
      <c r="K31" s="99">
        <f>I31</f>
        <v>140</v>
      </c>
      <c r="L31" s="92">
        <f>J31</f>
        <v>28000</v>
      </c>
    </row>
    <row r="32" spans="1:12" x14ac:dyDescent="0.25">
      <c r="A32" s="77"/>
      <c r="B32" s="78"/>
      <c r="C32" s="79" t="s">
        <v>84</v>
      </c>
      <c r="D32" s="80">
        <v>150</v>
      </c>
      <c r="E32" s="100">
        <v>100</v>
      </c>
      <c r="F32" s="80">
        <f t="shared" si="5"/>
        <v>15000</v>
      </c>
      <c r="G32" s="100">
        <v>125</v>
      </c>
      <c r="H32" s="80">
        <f t="shared" si="6"/>
        <v>18750</v>
      </c>
      <c r="I32" s="101">
        <v>110</v>
      </c>
      <c r="J32" s="93">
        <f t="shared" si="7"/>
        <v>16500</v>
      </c>
      <c r="K32" s="101">
        <f>I32</f>
        <v>110</v>
      </c>
      <c r="L32" s="93">
        <f>J32</f>
        <v>16500</v>
      </c>
    </row>
    <row r="33" spans="1:12" x14ac:dyDescent="0.25">
      <c r="A33" s="81" t="s">
        <v>99</v>
      </c>
      <c r="B33" s="82"/>
      <c r="C33" s="83"/>
      <c r="D33" s="84"/>
      <c r="E33" s="84">
        <f t="shared" ref="E33:L33" si="8">SUM(E31:E32)</f>
        <v>250</v>
      </c>
      <c r="F33" s="86">
        <f t="shared" si="8"/>
        <v>45000</v>
      </c>
      <c r="G33" s="84">
        <f t="shared" si="8"/>
        <v>250</v>
      </c>
      <c r="H33" s="86">
        <f t="shared" si="8"/>
        <v>43750</v>
      </c>
      <c r="I33" s="102">
        <f t="shared" si="8"/>
        <v>250</v>
      </c>
      <c r="J33" s="94">
        <f t="shared" si="8"/>
        <v>44500</v>
      </c>
      <c r="K33" s="102">
        <f t="shared" si="8"/>
        <v>250</v>
      </c>
      <c r="L33" s="94">
        <f t="shared" si="8"/>
        <v>44500</v>
      </c>
    </row>
    <row r="34" spans="1:12" x14ac:dyDescent="0.25">
      <c r="A34" s="87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</row>
    <row r="35" spans="1:12" x14ac:dyDescent="0.25">
      <c r="A35" s="18" t="s">
        <v>100</v>
      </c>
      <c r="B35" s="74"/>
      <c r="C35" s="19" t="s">
        <v>80</v>
      </c>
      <c r="D35" s="75">
        <v>200</v>
      </c>
      <c r="E35" s="95">
        <f>I3</f>
        <v>2500</v>
      </c>
      <c r="F35" s="75">
        <f>E35*D35</f>
        <v>500000</v>
      </c>
      <c r="G35" s="95">
        <f>I7</f>
        <v>3000</v>
      </c>
      <c r="H35" s="75">
        <f>G35*D35</f>
        <v>600000</v>
      </c>
      <c r="I35" s="95">
        <f>I11</f>
        <v>3250</v>
      </c>
      <c r="J35" s="75">
        <f>I35*D35</f>
        <v>650000</v>
      </c>
      <c r="K35" s="95">
        <f>E35+G35+I35</f>
        <v>8750</v>
      </c>
      <c r="L35" s="75">
        <f>F35+H35+J35</f>
        <v>1750000</v>
      </c>
    </row>
    <row r="36" spans="1:12" x14ac:dyDescent="0.25">
      <c r="A36" s="77"/>
      <c r="B36" s="78"/>
      <c r="C36" s="79" t="s">
        <v>84</v>
      </c>
      <c r="D36" s="80">
        <v>150</v>
      </c>
      <c r="E36" s="76">
        <f>I4</f>
        <v>1500</v>
      </c>
      <c r="F36" s="80">
        <f>E36*D36</f>
        <v>225000</v>
      </c>
      <c r="G36" s="76">
        <f>I8</f>
        <v>1800</v>
      </c>
      <c r="H36" s="80">
        <f>G36*D36</f>
        <v>270000</v>
      </c>
      <c r="I36" s="76">
        <f>I12</f>
        <v>1950</v>
      </c>
      <c r="J36" s="80">
        <f>I36*D36</f>
        <v>292500</v>
      </c>
      <c r="K36" s="76">
        <f>E36+G36+I36</f>
        <v>5250</v>
      </c>
      <c r="L36" s="80">
        <f>F36+H36+J36</f>
        <v>787500</v>
      </c>
    </row>
    <row r="37" spans="1:12" x14ac:dyDescent="0.25">
      <c r="A37" s="81" t="s">
        <v>101</v>
      </c>
      <c r="B37" s="82"/>
      <c r="C37" s="83"/>
      <c r="D37" s="84"/>
      <c r="E37" s="103">
        <f t="shared" ref="E37:L37" si="9">SUM(E35:E36)</f>
        <v>4000</v>
      </c>
      <c r="F37" s="86">
        <f t="shared" si="9"/>
        <v>725000</v>
      </c>
      <c r="G37" s="103">
        <f t="shared" si="9"/>
        <v>4800</v>
      </c>
      <c r="H37" s="86">
        <f t="shared" si="9"/>
        <v>870000</v>
      </c>
      <c r="I37" s="103">
        <f t="shared" si="9"/>
        <v>5200</v>
      </c>
      <c r="J37" s="86">
        <f t="shared" si="9"/>
        <v>942500</v>
      </c>
      <c r="K37" s="103">
        <f t="shared" si="9"/>
        <v>14000</v>
      </c>
      <c r="L37" s="86">
        <f t="shared" si="9"/>
        <v>2537500</v>
      </c>
    </row>
    <row r="40" spans="1:12" x14ac:dyDescent="0.25">
      <c r="A40" s="16" t="s">
        <v>102</v>
      </c>
    </row>
    <row r="42" spans="1:12" x14ac:dyDescent="0.25">
      <c r="A42" s="15" t="s">
        <v>55</v>
      </c>
      <c r="B42" s="15"/>
      <c r="C42" s="15"/>
      <c r="D42" s="15"/>
      <c r="E42" s="3" t="s">
        <v>78</v>
      </c>
      <c r="F42" s="3" t="s">
        <v>86</v>
      </c>
      <c r="G42" s="3" t="s">
        <v>87</v>
      </c>
    </row>
    <row r="43" spans="1:12" x14ac:dyDescent="0.25">
      <c r="A43" s="104" t="s">
        <v>103</v>
      </c>
      <c r="B43" s="104"/>
      <c r="C43" s="104"/>
      <c r="D43" s="104"/>
      <c r="E43" s="105">
        <f>F21</f>
        <v>722000</v>
      </c>
      <c r="F43" s="105">
        <f>H21</f>
        <v>868750</v>
      </c>
      <c r="G43" s="105">
        <f>J21</f>
        <v>943250</v>
      </c>
    </row>
    <row r="44" spans="1:12" x14ac:dyDescent="0.25">
      <c r="A44" s="104" t="s">
        <v>104</v>
      </c>
      <c r="B44" s="104"/>
      <c r="C44" s="104"/>
      <c r="D44" s="104"/>
      <c r="E44" s="105">
        <f>60%*E43</f>
        <v>433200</v>
      </c>
      <c r="F44" s="105">
        <f>60%*F43</f>
        <v>521250</v>
      </c>
      <c r="G44" s="105">
        <f>60%*G43</f>
        <v>565950</v>
      </c>
    </row>
    <row r="45" spans="1:12" x14ac:dyDescent="0.25">
      <c r="A45" s="104" t="s">
        <v>105</v>
      </c>
      <c r="B45" s="104"/>
      <c r="C45" s="104"/>
      <c r="D45" s="104"/>
      <c r="E45" s="105">
        <f>40%*E43</f>
        <v>288800</v>
      </c>
      <c r="F45" s="105">
        <f>40%*F43</f>
        <v>347500</v>
      </c>
      <c r="G45" s="105">
        <f>40%*G43</f>
        <v>377300</v>
      </c>
    </row>
    <row r="46" spans="1:12" x14ac:dyDescent="0.25">
      <c r="A46" s="104" t="s">
        <v>106</v>
      </c>
      <c r="B46" s="104"/>
      <c r="C46" s="104"/>
      <c r="D46" s="104"/>
      <c r="E46" s="105">
        <v>0</v>
      </c>
      <c r="F46" s="105">
        <f>70%*E44</f>
        <v>303240</v>
      </c>
      <c r="G46" s="105">
        <f>70%*F44</f>
        <v>364875</v>
      </c>
      <c r="H46" s="38" t="s">
        <v>107</v>
      </c>
    </row>
    <row r="47" spans="1:12" x14ac:dyDescent="0.25">
      <c r="A47" s="104" t="s">
        <v>108</v>
      </c>
      <c r="B47" s="104"/>
      <c r="C47" s="104"/>
      <c r="D47" s="104"/>
      <c r="E47" s="105">
        <v>0</v>
      </c>
      <c r="F47" s="105">
        <v>0</v>
      </c>
      <c r="G47" s="105">
        <f>30%*E44</f>
        <v>129960</v>
      </c>
      <c r="H47" s="38" t="s">
        <v>109</v>
      </c>
    </row>
    <row r="48" spans="1:12" x14ac:dyDescent="0.25">
      <c r="A48" s="104" t="s">
        <v>110</v>
      </c>
      <c r="B48" s="104"/>
      <c r="C48" s="104"/>
      <c r="D48" s="104"/>
      <c r="E48" s="105">
        <f>SUM(E45:E47)</f>
        <v>288800</v>
      </c>
      <c r="F48" s="105">
        <f t="shared" ref="F48" si="10">SUM(F45:F47)</f>
        <v>650740</v>
      </c>
      <c r="G48" s="105">
        <f>SUM(G45:G47)</f>
        <v>872135</v>
      </c>
    </row>
    <row r="51" spans="1:6" x14ac:dyDescent="0.25">
      <c r="A51" s="16" t="s">
        <v>111</v>
      </c>
    </row>
    <row r="53" spans="1:6" x14ac:dyDescent="0.25">
      <c r="A53" s="3" t="s">
        <v>112</v>
      </c>
      <c r="B53" s="15" t="s">
        <v>113</v>
      </c>
      <c r="C53" s="15"/>
      <c r="D53" s="15"/>
      <c r="E53" s="15"/>
      <c r="F53" s="3" t="s">
        <v>114</v>
      </c>
    </row>
    <row r="54" spans="1:6" x14ac:dyDescent="0.25">
      <c r="A54" s="106" t="s">
        <v>78</v>
      </c>
      <c r="B54" s="107">
        <v>0.6</v>
      </c>
      <c r="C54" s="8" t="s">
        <v>81</v>
      </c>
      <c r="D54" s="105">
        <f>E43</f>
        <v>722000</v>
      </c>
      <c r="E54" s="4"/>
      <c r="F54" s="105">
        <f>B54*D54</f>
        <v>433200</v>
      </c>
    </row>
    <row r="55" spans="1:6" x14ac:dyDescent="0.25">
      <c r="A55" s="108"/>
      <c r="B55" s="109"/>
      <c r="C55" s="109"/>
      <c r="D55" s="109"/>
      <c r="E55" s="109"/>
      <c r="F55" s="110"/>
    </row>
    <row r="56" spans="1:6" x14ac:dyDescent="0.25">
      <c r="A56" s="111" t="s">
        <v>86</v>
      </c>
      <c r="B56" s="107">
        <v>0.6</v>
      </c>
      <c r="C56" s="8" t="s">
        <v>81</v>
      </c>
      <c r="D56" s="105">
        <f>F43</f>
        <v>868750</v>
      </c>
      <c r="E56" s="105">
        <f>B56*D56</f>
        <v>521250</v>
      </c>
      <c r="F56" s="112">
        <f>E56+E57</f>
        <v>651210</v>
      </c>
    </row>
    <row r="57" spans="1:6" x14ac:dyDescent="0.25">
      <c r="A57" s="111"/>
      <c r="B57" s="107">
        <v>0.3</v>
      </c>
      <c r="C57" s="8" t="s">
        <v>81</v>
      </c>
      <c r="D57" s="105">
        <f>E44</f>
        <v>433200</v>
      </c>
      <c r="E57" s="105">
        <f>B57*D57</f>
        <v>129960</v>
      </c>
      <c r="F57" s="113"/>
    </row>
    <row r="58" spans="1:6" x14ac:dyDescent="0.25">
      <c r="A58" s="11"/>
      <c r="B58" s="11"/>
      <c r="C58" s="11"/>
      <c r="D58" s="11"/>
      <c r="E58" s="11"/>
      <c r="F58" s="11"/>
    </row>
    <row r="59" spans="1:6" x14ac:dyDescent="0.25">
      <c r="A59" s="111" t="s">
        <v>87</v>
      </c>
      <c r="B59" s="107">
        <v>0.6</v>
      </c>
      <c r="C59" s="8" t="s">
        <v>81</v>
      </c>
      <c r="D59" s="105">
        <f>G43</f>
        <v>943250</v>
      </c>
      <c r="E59" s="105">
        <f>B59*D59</f>
        <v>565950</v>
      </c>
      <c r="F59" s="112">
        <f>E59+E60</f>
        <v>722325</v>
      </c>
    </row>
    <row r="60" spans="1:6" x14ac:dyDescent="0.25">
      <c r="A60" s="111"/>
      <c r="B60" s="107">
        <v>0.3</v>
      </c>
      <c r="C60" s="8" t="s">
        <v>81</v>
      </c>
      <c r="D60" s="105">
        <f>F44</f>
        <v>521250</v>
      </c>
      <c r="E60" s="105">
        <f>B60*D60</f>
        <v>156375</v>
      </c>
      <c r="F60" s="113"/>
    </row>
  </sheetData>
  <mergeCells count="32">
    <mergeCell ref="B53:E53"/>
    <mergeCell ref="A55:F55"/>
    <mergeCell ref="A56:A57"/>
    <mergeCell ref="F56:F57"/>
    <mergeCell ref="A58:F58"/>
    <mergeCell ref="A59:A60"/>
    <mergeCell ref="F59:F60"/>
    <mergeCell ref="A43:D43"/>
    <mergeCell ref="A44:D44"/>
    <mergeCell ref="A45:D45"/>
    <mergeCell ref="A46:D46"/>
    <mergeCell ref="A47:D47"/>
    <mergeCell ref="A48:D48"/>
    <mergeCell ref="A29:C29"/>
    <mergeCell ref="A30:L30"/>
    <mergeCell ref="A33:C33"/>
    <mergeCell ref="A34:L34"/>
    <mergeCell ref="A37:C37"/>
    <mergeCell ref="A42:D42"/>
    <mergeCell ref="I17:J17"/>
    <mergeCell ref="K17:L17"/>
    <mergeCell ref="A21:C21"/>
    <mergeCell ref="A22:L22"/>
    <mergeCell ref="A25:C25"/>
    <mergeCell ref="A26:L26"/>
    <mergeCell ref="F5:G5"/>
    <mergeCell ref="F9:G9"/>
    <mergeCell ref="F13:G13"/>
    <mergeCell ref="A17:C18"/>
    <mergeCell ref="D17:D18"/>
    <mergeCell ref="E17:F17"/>
    <mergeCell ref="G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E12" sqref="E12"/>
    </sheetView>
  </sheetViews>
  <sheetFormatPr defaultRowHeight="15" x14ac:dyDescent="0.25"/>
  <cols>
    <col min="1" max="1" width="15.140625" bestFit="1" customWidth="1"/>
    <col min="2" max="2" width="10.5703125" bestFit="1" customWidth="1"/>
    <col min="3" max="3" width="17.7109375" bestFit="1" customWidth="1"/>
    <col min="4" max="4" width="12" bestFit="1" customWidth="1"/>
    <col min="5" max="5" width="16.5703125" bestFit="1" customWidth="1"/>
    <col min="6" max="6" width="11.85546875" bestFit="1" customWidth="1"/>
    <col min="7" max="7" width="17.7109375" bestFit="1" customWidth="1"/>
    <col min="8" max="8" width="11.85546875" bestFit="1" customWidth="1"/>
    <col min="9" max="9" width="17.7109375" bestFit="1" customWidth="1"/>
  </cols>
  <sheetData>
    <row r="1" spans="1:9" ht="30" x14ac:dyDescent="0.25">
      <c r="A1" s="54" t="s">
        <v>61</v>
      </c>
      <c r="B1" s="54" t="s">
        <v>62</v>
      </c>
      <c r="C1" s="55" t="s">
        <v>63</v>
      </c>
      <c r="D1" s="55" t="s">
        <v>64</v>
      </c>
      <c r="E1" s="55" t="s">
        <v>65</v>
      </c>
      <c r="F1" s="55" t="s">
        <v>66</v>
      </c>
      <c r="G1" s="55" t="s">
        <v>67</v>
      </c>
      <c r="H1" s="55" t="s">
        <v>68</v>
      </c>
      <c r="I1" s="56"/>
    </row>
    <row r="2" spans="1:9" x14ac:dyDescent="0.25">
      <c r="A2" t="s">
        <v>69</v>
      </c>
      <c r="B2" s="33">
        <v>20000</v>
      </c>
      <c r="C2">
        <v>3</v>
      </c>
      <c r="D2">
        <v>2.5</v>
      </c>
      <c r="E2">
        <v>2</v>
      </c>
      <c r="F2" s="57">
        <v>1000</v>
      </c>
      <c r="G2" s="57">
        <v>500</v>
      </c>
      <c r="H2" s="57">
        <v>1500</v>
      </c>
    </row>
    <row r="3" spans="1:9" x14ac:dyDescent="0.25">
      <c r="A3" t="s">
        <v>70</v>
      </c>
      <c r="B3" s="33">
        <v>15000</v>
      </c>
      <c r="C3">
        <v>1</v>
      </c>
      <c r="D3">
        <v>1.5</v>
      </c>
      <c r="E3">
        <v>2</v>
      </c>
      <c r="F3" s="57">
        <v>1000</v>
      </c>
      <c r="G3" s="57">
        <v>500</v>
      </c>
      <c r="H3" s="57">
        <v>1500</v>
      </c>
    </row>
    <row r="4" spans="1:9" x14ac:dyDescent="0.25">
      <c r="A4" t="s">
        <v>71</v>
      </c>
      <c r="B4" s="33">
        <v>25000</v>
      </c>
      <c r="C4">
        <v>1.5</v>
      </c>
      <c r="D4">
        <v>2</v>
      </c>
      <c r="E4">
        <v>2.5</v>
      </c>
      <c r="F4" s="57">
        <v>1000</v>
      </c>
      <c r="G4" s="57">
        <v>500</v>
      </c>
      <c r="H4" s="57">
        <v>1500</v>
      </c>
    </row>
    <row r="6" spans="1:9" x14ac:dyDescent="0.25">
      <c r="A6" s="58"/>
      <c r="B6" s="59" t="s">
        <v>72</v>
      </c>
      <c r="C6" s="59"/>
      <c r="D6" s="59" t="s">
        <v>73</v>
      </c>
      <c r="E6" s="59"/>
      <c r="F6" s="59" t="s">
        <v>74</v>
      </c>
      <c r="G6" s="59"/>
      <c r="H6" s="59" t="s">
        <v>11</v>
      </c>
      <c r="I6" s="59"/>
    </row>
    <row r="7" spans="1:9" x14ac:dyDescent="0.25">
      <c r="A7" s="58"/>
      <c r="B7" s="60" t="s">
        <v>75</v>
      </c>
      <c r="C7" s="60" t="s">
        <v>76</v>
      </c>
      <c r="D7" s="60" t="s">
        <v>75</v>
      </c>
      <c r="E7" s="60" t="s">
        <v>76</v>
      </c>
      <c r="F7" s="60" t="s">
        <v>75</v>
      </c>
      <c r="G7" s="60" t="s">
        <v>76</v>
      </c>
      <c r="H7" s="60" t="s">
        <v>75</v>
      </c>
      <c r="I7" s="60" t="s">
        <v>76</v>
      </c>
    </row>
    <row r="8" spans="1:9" x14ac:dyDescent="0.25">
      <c r="A8" s="61" t="s">
        <v>69</v>
      </c>
      <c r="B8" s="62">
        <f>B2*C2</f>
        <v>60000</v>
      </c>
      <c r="C8" s="63">
        <f>B8*F2</f>
        <v>60000000</v>
      </c>
      <c r="D8" s="62">
        <f>B2*D2</f>
        <v>50000</v>
      </c>
      <c r="E8" s="63">
        <f>D8*G2</f>
        <v>25000000</v>
      </c>
      <c r="F8" s="62">
        <f>B2*E2</f>
        <v>40000</v>
      </c>
      <c r="G8" s="63">
        <f>F8*H2</f>
        <v>60000000</v>
      </c>
      <c r="H8" s="64">
        <f>B8+D8+F8</f>
        <v>150000</v>
      </c>
      <c r="I8" s="65">
        <f>C8+E8+G8</f>
        <v>145000000</v>
      </c>
    </row>
    <row r="9" spans="1:9" x14ac:dyDescent="0.25">
      <c r="A9" s="61" t="s">
        <v>70</v>
      </c>
      <c r="B9" s="62">
        <f>B3*C3</f>
        <v>15000</v>
      </c>
      <c r="C9" s="63">
        <f>B9*F3</f>
        <v>15000000</v>
      </c>
      <c r="D9" s="62">
        <f>B3*D3</f>
        <v>22500</v>
      </c>
      <c r="E9" s="63">
        <f>D9*G3</f>
        <v>11250000</v>
      </c>
      <c r="F9" s="62">
        <f t="shared" ref="F9:F10" si="0">B3*E3</f>
        <v>30000</v>
      </c>
      <c r="G9" s="63">
        <f>F9*H3</f>
        <v>45000000</v>
      </c>
      <c r="H9" s="64">
        <f t="shared" ref="H9:H10" si="1">B9+D9+F9</f>
        <v>67500</v>
      </c>
      <c r="I9" s="65">
        <f>C9+E9+G9</f>
        <v>71250000</v>
      </c>
    </row>
    <row r="10" spans="1:9" x14ac:dyDescent="0.25">
      <c r="A10" s="61" t="s">
        <v>71</v>
      </c>
      <c r="B10" s="62">
        <f>B4*C4</f>
        <v>37500</v>
      </c>
      <c r="C10" s="63">
        <f>B10*F4</f>
        <v>37500000</v>
      </c>
      <c r="D10" s="62">
        <f>B4*D4</f>
        <v>50000</v>
      </c>
      <c r="E10" s="63">
        <f>D10*G4</f>
        <v>25000000</v>
      </c>
      <c r="F10" s="62">
        <f t="shared" si="0"/>
        <v>62500</v>
      </c>
      <c r="G10" s="63">
        <f>F10*H4</f>
        <v>93750000</v>
      </c>
      <c r="H10" s="64">
        <f t="shared" si="1"/>
        <v>150000</v>
      </c>
      <c r="I10" s="65">
        <f>C10+E10+G10</f>
        <v>156250000</v>
      </c>
    </row>
    <row r="11" spans="1:9" x14ac:dyDescent="0.25">
      <c r="A11" s="61" t="s">
        <v>11</v>
      </c>
      <c r="B11" s="52">
        <f>SUM(B8:B10)</f>
        <v>112500</v>
      </c>
      <c r="C11" s="65">
        <f>B11*1000</f>
        <v>112500000</v>
      </c>
      <c r="D11" s="52">
        <f t="shared" ref="D11:I11" si="2">SUM(D8:D10)</f>
        <v>122500</v>
      </c>
      <c r="E11" s="65">
        <f t="shared" si="2"/>
        <v>61250000</v>
      </c>
      <c r="F11" s="52">
        <f t="shared" si="2"/>
        <v>132500</v>
      </c>
      <c r="G11" s="65">
        <f t="shared" si="2"/>
        <v>198750000</v>
      </c>
      <c r="H11" s="52">
        <f t="shared" si="2"/>
        <v>367500</v>
      </c>
      <c r="I11" s="65">
        <f t="shared" si="2"/>
        <v>372500000</v>
      </c>
    </row>
  </sheetData>
  <mergeCells count="5">
    <mergeCell ref="A6:A7"/>
    <mergeCell ref="B6:C6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Jawaban Anggaran Jualan</vt:lpstr>
      <vt:lpstr>Jawaban Anggaran Produk</vt:lpstr>
      <vt:lpstr>Jawaban Anggaran BBB</vt:lpstr>
      <vt:lpstr>Jawaban Anggaran BTKL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Vinko SP</dc:creator>
  <cp:lastModifiedBy>Vinko SP</cp:lastModifiedBy>
  <dcterms:created xsi:type="dcterms:W3CDTF">2018-10-29T02:47:42Z</dcterms:created>
  <dcterms:modified xsi:type="dcterms:W3CDTF">2018-10-29T02:50:49Z</dcterms:modified>
</cp:coreProperties>
</file>