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20550" windowHeight="8115" firstSheet="5" activeTab="7"/>
  </bookViews>
  <sheets>
    <sheet name="soal UTS" sheetId="1" r:id="rId1"/>
    <sheet name="Sheet6" sheetId="6" state="hidden" r:id="rId2"/>
    <sheet name="Sheet7" sheetId="7" state="hidden" r:id="rId3"/>
    <sheet name="jawaban kasus1" sheetId="2" r:id="rId4"/>
    <sheet name="jawaban kasus2" sheetId="3" r:id="rId5"/>
    <sheet name="jawaban kasus3" sheetId="4" r:id="rId6"/>
    <sheet name="jawaban kasus 4" sheetId="5" r:id="rId7"/>
    <sheet name="soal UAS1" sheetId="8" r:id="rId8"/>
    <sheet name="NERACA PERBANDINGAN  UAS1" sheetId="11" r:id="rId9"/>
    <sheet name="SOAL UAS2" sheetId="9" r:id="rId10"/>
    <sheet name="JAWABAN UAS2" sheetId="10" r:id="rId1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0"/>
  <c r="B32" s="1"/>
  <c r="B33" s="1"/>
  <c r="B34" s="1"/>
  <c r="B35" s="1"/>
  <c r="B25"/>
  <c r="B15"/>
  <c r="B16" s="1"/>
  <c r="B17" s="1"/>
  <c r="B18" s="1"/>
  <c r="B19" s="1"/>
  <c r="C35" i="8" l="1"/>
  <c r="C34"/>
  <c r="C30" i="5" l="1"/>
  <c r="D16"/>
  <c r="C14"/>
  <c r="C15"/>
  <c r="C13"/>
  <c r="C9"/>
  <c r="B9"/>
  <c r="D9" s="1"/>
  <c r="B8"/>
  <c r="D8" s="1"/>
  <c r="D10" s="1"/>
  <c r="B99" i="4"/>
  <c r="B97"/>
  <c r="B88"/>
  <c r="B89"/>
  <c r="B90" s="1"/>
  <c r="B87"/>
  <c r="B81"/>
  <c r="B83"/>
  <c r="B82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59"/>
  <c r="B58"/>
  <c r="B57"/>
  <c r="B47"/>
  <c r="B48" s="1"/>
  <c r="B49" s="1"/>
  <c r="B50" s="1"/>
  <c r="B51" s="1"/>
  <c r="B52" s="1"/>
  <c r="B53" s="1"/>
  <c r="B40"/>
  <c r="B47" i="5" l="1"/>
  <c r="B30" i="4"/>
  <c r="B31" s="1"/>
  <c r="B32" s="1"/>
  <c r="B33" s="1"/>
  <c r="B34" s="1"/>
  <c r="B35" s="1"/>
  <c r="B15" l="1"/>
  <c r="B16" s="1"/>
  <c r="B17" s="1"/>
  <c r="B18" s="1"/>
  <c r="B19" s="1"/>
  <c r="B14"/>
  <c r="D45" i="3"/>
  <c r="B43"/>
  <c r="C27"/>
  <c r="D27" s="1"/>
  <c r="D25"/>
  <c r="D20"/>
  <c r="B47" s="1"/>
  <c r="B96" i="4" s="1"/>
  <c r="C19" i="3"/>
  <c r="D19" s="1"/>
  <c r="C18"/>
  <c r="D18" s="1"/>
  <c r="D16"/>
  <c r="B44" s="1"/>
  <c r="B56" i="4" s="1"/>
  <c r="D14" i="3"/>
  <c r="B41" s="1"/>
  <c r="D10"/>
  <c r="D7"/>
  <c r="E33" i="2"/>
  <c r="E25"/>
  <c r="E26"/>
  <c r="E27"/>
  <c r="E28"/>
  <c r="E29"/>
  <c r="E30"/>
  <c r="E31"/>
  <c r="E24"/>
  <c r="D25"/>
  <c r="D26"/>
  <c r="D27"/>
  <c r="D28"/>
  <c r="D29"/>
  <c r="D30"/>
  <c r="D31"/>
  <c r="D24"/>
  <c r="F10"/>
  <c r="F11"/>
  <c r="F12"/>
  <c r="F13"/>
  <c r="F14"/>
  <c r="F15"/>
  <c r="F16"/>
  <c r="F9"/>
  <c r="C33"/>
  <c r="B33"/>
  <c r="C30"/>
  <c r="C31"/>
  <c r="C29"/>
  <c r="C25"/>
  <c r="C26"/>
  <c r="C27"/>
  <c r="C28"/>
  <c r="C24"/>
  <c r="G30"/>
  <c r="G31"/>
  <c r="G29"/>
  <c r="E20"/>
  <c r="C90" i="1"/>
  <c r="B108" s="1"/>
  <c r="B90"/>
  <c r="B111" s="1"/>
  <c r="D78"/>
  <c r="D79" s="1"/>
  <c r="D80" s="1"/>
  <c r="D81" s="1"/>
  <c r="D82" s="1"/>
  <c r="D83" s="1"/>
  <c r="D84" s="1"/>
  <c r="D85" s="1"/>
  <c r="D86" s="1"/>
  <c r="D87" s="1"/>
  <c r="D88" s="1"/>
  <c r="D89" s="1"/>
  <c r="D37"/>
  <c r="D36"/>
  <c r="C103" i="4" l="1"/>
  <c r="E102"/>
  <c r="C104"/>
  <c r="C58"/>
  <c r="C74" s="1"/>
  <c r="C69"/>
  <c r="C73"/>
  <c r="C65"/>
  <c r="C68"/>
  <c r="C62"/>
  <c r="C71"/>
  <c r="C66"/>
  <c r="C76"/>
  <c r="C64"/>
  <c r="C72"/>
  <c r="C67"/>
  <c r="C75"/>
  <c r="C70"/>
  <c r="C63"/>
  <c r="E62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F27" i="3"/>
  <c r="D42" s="1"/>
  <c r="C22" i="4" s="1"/>
  <c r="D30" i="3"/>
  <c r="B46"/>
  <c r="B39" i="4" s="1"/>
  <c r="D28" i="3"/>
  <c r="D33"/>
  <c r="D29"/>
  <c r="B45" s="1"/>
  <c r="B48" s="1"/>
  <c r="B51" i="5" s="1"/>
  <c r="D21" i="3"/>
  <c r="D31"/>
  <c r="D32" s="1"/>
  <c r="D34" s="1"/>
  <c r="D41" s="1"/>
  <c r="B42" i="4"/>
  <c r="B19" i="5" l="1"/>
  <c r="D62" i="4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B21" i="5"/>
  <c r="D103" i="4"/>
  <c r="D104" s="1"/>
  <c r="C41"/>
  <c r="C48" s="1"/>
  <c r="C52"/>
  <c r="C46"/>
  <c r="C47"/>
  <c r="D48" s="1"/>
  <c r="C53"/>
  <c r="C51"/>
  <c r="C50"/>
  <c r="C49"/>
  <c r="E46"/>
  <c r="C33"/>
  <c r="E35"/>
  <c r="E32"/>
  <c r="E31"/>
  <c r="B26" i="5" s="1"/>
  <c r="D35" i="4"/>
  <c r="E33"/>
  <c r="D34"/>
  <c r="C31"/>
  <c r="C32"/>
  <c r="F30"/>
  <c r="D31"/>
  <c r="E34"/>
  <c r="D33"/>
  <c r="C34"/>
  <c r="D32"/>
  <c r="C35"/>
  <c r="B80"/>
  <c r="E103"/>
  <c r="E104" s="1"/>
  <c r="C6"/>
  <c r="D48" i="3"/>
  <c r="C82" i="4"/>
  <c r="C90" s="1"/>
  <c r="B18" i="5" l="1"/>
  <c r="D46" i="4"/>
  <c r="D47"/>
  <c r="F31"/>
  <c r="F32" s="1"/>
  <c r="F33" s="1"/>
  <c r="F34" s="1"/>
  <c r="F35" s="1"/>
  <c r="E47"/>
  <c r="E48" s="1"/>
  <c r="E49" s="1"/>
  <c r="E50" s="1"/>
  <c r="E51" s="1"/>
  <c r="E52" s="1"/>
  <c r="E53" s="1"/>
  <c r="D51"/>
  <c r="D53"/>
  <c r="D49"/>
  <c r="D50"/>
  <c r="D52"/>
  <c r="C89"/>
  <c r="C17"/>
  <c r="F14"/>
  <c r="E16"/>
  <c r="E15"/>
  <c r="B25" i="5" s="1"/>
  <c r="D27" s="1"/>
  <c r="D19" i="4"/>
  <c r="E19"/>
  <c r="D18"/>
  <c r="C15"/>
  <c r="C16"/>
  <c r="C18"/>
  <c r="C19"/>
  <c r="E18"/>
  <c r="D17"/>
  <c r="E17"/>
  <c r="D16"/>
  <c r="D15"/>
  <c r="C88"/>
  <c r="C86"/>
  <c r="C87"/>
  <c r="B20" i="5" l="1"/>
  <c r="D22" s="1"/>
  <c r="D23" s="1"/>
  <c r="D28" s="1"/>
  <c r="D86" i="4"/>
  <c r="D87" s="1"/>
  <c r="D88" s="1"/>
  <c r="D89" s="1"/>
  <c r="D90" s="1"/>
  <c r="E86"/>
  <c r="E87" s="1"/>
  <c r="E88" s="1"/>
  <c r="E89" s="1"/>
  <c r="E90" s="1"/>
  <c r="F15"/>
  <c r="F16" s="1"/>
  <c r="F17" s="1"/>
  <c r="F18" s="1"/>
  <c r="F19" s="1"/>
  <c r="C31" i="5" l="1"/>
  <c r="E32"/>
  <c r="C32" s="1"/>
  <c r="D34"/>
  <c r="D35" s="1"/>
  <c r="B46" l="1"/>
  <c r="C48" s="1"/>
  <c r="B50"/>
  <c r="C52" s="1"/>
</calcChain>
</file>

<file path=xl/sharedStrings.xml><?xml version="1.0" encoding="utf-8"?>
<sst xmlns="http://schemas.openxmlformats.org/spreadsheetml/2006/main" count="573" uniqueCount="416">
  <si>
    <t>untuk setiap unit produk X sbb</t>
  </si>
  <si>
    <t xml:space="preserve">a. Bahan Baku A seharga </t>
  </si>
  <si>
    <t xml:space="preserve">b. Bahan baku B seharga </t>
  </si>
  <si>
    <t xml:space="preserve">c. Bahan baku C seharga </t>
  </si>
  <si>
    <t xml:space="preserve">Gaji pimpinan perusahaan setiap bulan </t>
  </si>
  <si>
    <t>Soal kasus 1 :</t>
  </si>
  <si>
    <t>a. Berapa waktu keterikatan dana dalam masing masing unsur modal</t>
  </si>
  <si>
    <t>b. Berapakebutuhan modal kerja yang ditanamkan pada masing 2 unsur modal kerja</t>
  </si>
  <si>
    <t>Komponen</t>
  </si>
  <si>
    <t>Persekot</t>
  </si>
  <si>
    <t>Proses</t>
  </si>
  <si>
    <t>Cek Ulang</t>
  </si>
  <si>
    <t>Penjualan</t>
  </si>
  <si>
    <t xml:space="preserve">Waktu Dana </t>
  </si>
  <si>
    <t>Modal Kerja</t>
  </si>
  <si>
    <t>(kredit)</t>
  </si>
  <si>
    <t>Produksi</t>
  </si>
  <si>
    <t>Kualitas</t>
  </si>
  <si>
    <t>Kredit</t>
  </si>
  <si>
    <t>Terikat</t>
  </si>
  <si>
    <t>a. WAKTU KETERIKATAN  MASING MASING UNSUR MODAL KERJA</t>
  </si>
  <si>
    <t>BB A</t>
  </si>
  <si>
    <t>BB B</t>
  </si>
  <si>
    <t>BB C</t>
  </si>
  <si>
    <t>TKL</t>
  </si>
  <si>
    <t>Gaji pimpinan</t>
  </si>
  <si>
    <t>DATA PRODUKSI</t>
  </si>
  <si>
    <t>Jumlah Produksi Perhari</t>
  </si>
  <si>
    <t>Jumlah Produksi Perbulan ( 300 hari : 12 bulan )</t>
  </si>
  <si>
    <t>PERHITUNGAN KEBUTUHAN MODAL KERJA</t>
  </si>
  <si>
    <t>Perunit</t>
  </si>
  <si>
    <t>Kas Perhari</t>
  </si>
  <si>
    <t>Kas Minimal</t>
  </si>
  <si>
    <t>HPP/unit</t>
  </si>
  <si>
    <t>Biaya Operasional</t>
  </si>
  <si>
    <t>Beban listrik dan telepon</t>
  </si>
  <si>
    <t>Beban Administrasi</t>
  </si>
  <si>
    <t xml:space="preserve">Beban Listrik dan telepon perbln </t>
  </si>
  <si>
    <t xml:space="preserve">Beban administrasi setiap bulan </t>
  </si>
  <si>
    <t>mohon dijawab pada sheet " jawaban kasus 1 "</t>
  </si>
  <si>
    <t>SOAL KASUS 2</t>
  </si>
  <si>
    <t>Modal awal yang dimiliki rumah dan tanah yang dijadikan ruang produksi dan sekaligus kantor</t>
  </si>
  <si>
    <t>soal kasus 2 :</t>
  </si>
  <si>
    <t xml:space="preserve">a. Hitung modal sendiri </t>
  </si>
  <si>
    <t>a. Hitung modal sendiri</t>
  </si>
  <si>
    <t>Jenis Modal</t>
  </si>
  <si>
    <t xml:space="preserve">Gedung </t>
  </si>
  <si>
    <t>Kas (uang tunai)</t>
  </si>
  <si>
    <t>Nilai</t>
  </si>
  <si>
    <t>Jumlah MODAL SENDIRI</t>
  </si>
  <si>
    <t>Tambahan data :</t>
  </si>
  <si>
    <t>untuk mendukung kegiatan operasional perusahaan membutuhkan aset tetap sprti sbb:</t>
  </si>
  <si>
    <t>Merebahilitasi tempat usaha</t>
  </si>
  <si>
    <t>Mesin mesin :</t>
  </si>
  <si>
    <t>Peralatan kantor (meja, kursi, rak dll)</t>
  </si>
  <si>
    <t>Karena kas yg tersedia tidak mencukupi untuk kebutuhan modal kerja dan aset tetap</t>
  </si>
  <si>
    <t>b. Mencari kebutuhan investasi awal</t>
  </si>
  <si>
    <t>c. Menhitung Besarnya pinjaman Modal Kerja</t>
  </si>
  <si>
    <t>d. Membuat neraca awal tahun</t>
  </si>
  <si>
    <t>b. Mencari Kebutuhan Investasi Awal</t>
  </si>
  <si>
    <t>Keterangan</t>
  </si>
  <si>
    <t>Jumlah</t>
  </si>
  <si>
    <t>Aset Tetap :</t>
  </si>
  <si>
    <t>a. Rehabilitasi gedung</t>
  </si>
  <si>
    <t>b. Mesin mesin</t>
  </si>
  <si>
    <t>c. Peralatan kantor</t>
  </si>
  <si>
    <t xml:space="preserve">      1. Mesin 1</t>
  </si>
  <si>
    <t xml:space="preserve">      2. Mesin 2</t>
  </si>
  <si>
    <t>Kebutuhan Investasi awal</t>
  </si>
  <si>
    <t>c. Menghitung Besarnya pinjaman Modal Kerja</t>
  </si>
  <si>
    <t>Kas tersedia</t>
  </si>
  <si>
    <t>Alokasi Dana : (pengeluaran)</t>
  </si>
  <si>
    <t xml:space="preserve">  - DP Kendaraan </t>
  </si>
  <si>
    <t xml:space="preserve">  - Rehabilitasi Gedung</t>
  </si>
  <si>
    <t xml:space="preserve">  - Mesin mesin</t>
  </si>
  <si>
    <t xml:space="preserve">  - Peralatan</t>
  </si>
  <si>
    <t>Jumlah Pengeluaran</t>
  </si>
  <si>
    <t>Sisa Kas</t>
  </si>
  <si>
    <t>Kebutuhan MK</t>
  </si>
  <si>
    <t>Kekurangan MK</t>
  </si>
  <si>
    <t>d. Neraca Awal tahun</t>
  </si>
  <si>
    <t>ASET</t>
  </si>
  <si>
    <t>Aset lancar :</t>
  </si>
  <si>
    <t>KEWAJIBAN dan EQUITAS</t>
  </si>
  <si>
    <t>Hutang :</t>
  </si>
  <si>
    <t>- Hutang MK</t>
  </si>
  <si>
    <t>- Hutang Kendaraan</t>
  </si>
  <si>
    <t>Modal Sendiri</t>
  </si>
  <si>
    <t>- Tanah</t>
  </si>
  <si>
    <t>- Gedung</t>
  </si>
  <si>
    <t>- Mesin mesin</t>
  </si>
  <si>
    <t>- Kendaraan</t>
  </si>
  <si>
    <t>- Peralatan Kantor</t>
  </si>
  <si>
    <t>Total ASET</t>
  </si>
  <si>
    <t>Total Kwjb &amp;Equitas</t>
  </si>
  <si>
    <t>NERACA AWAL</t>
  </si>
  <si>
    <t>PER JANUARI TAHUN 2021</t>
  </si>
  <si>
    <t>Tabel Jenis Aset tetap dan metode depresiasi</t>
  </si>
  <si>
    <t>Aset Tetap</t>
  </si>
  <si>
    <t>Harga Perolehan</t>
  </si>
  <si>
    <t>Usia Produktif</t>
  </si>
  <si>
    <t>Nilai Sisa</t>
  </si>
  <si>
    <t>Metode Depresias</t>
  </si>
  <si>
    <t>Gedung</t>
  </si>
  <si>
    <t>tahun</t>
  </si>
  <si>
    <t>SLN</t>
  </si>
  <si>
    <t>Mesin-mesin</t>
  </si>
  <si>
    <t>SYD</t>
  </si>
  <si>
    <t>Kendaraan</t>
  </si>
  <si>
    <t>DDB</t>
  </si>
  <si>
    <t>Peralatan Kantor</t>
  </si>
  <si>
    <t>SLN : Straight Line Methode</t>
  </si>
  <si>
    <t>SYD : Sum of the Year Digit</t>
  </si>
  <si>
    <t>DDB :Double Declining Balance</t>
  </si>
  <si>
    <t>Dikasus 3 ini</t>
  </si>
  <si>
    <t>1. buatlah perhitungan angsuran modal kerja serta angsuran hutang modal kerja</t>
  </si>
  <si>
    <t xml:space="preserve">2. Buatlah data hutang kendaraan serta angsuran hutang </t>
  </si>
  <si>
    <t>3. Buatlah tabel depresiasi kendaraan, gedung, mesin- mesin dan peralatan kantor</t>
  </si>
  <si>
    <t>CV MAJU JAYA, akan menyusun laporan keuangan dan membutuhkan data angsuran hutang</t>
  </si>
  <si>
    <t>Harga perolehan disesuai dengan hitungan anda</t>
  </si>
  <si>
    <t>JAWABAN KASUS 3</t>
  </si>
  <si>
    <t>1. Data hutang Modal Kerja</t>
  </si>
  <si>
    <t xml:space="preserve">Hutang </t>
  </si>
  <si>
    <t>Jumlah periode Angsuran</t>
  </si>
  <si>
    <t>Tingkat bunga per periode</t>
  </si>
  <si>
    <t>tipe angsuran akhir periode</t>
  </si>
  <si>
    <t>waktu kredit cair</t>
  </si>
  <si>
    <t>ANGSURAN HUTANG MODAL KERJA</t>
  </si>
  <si>
    <t>Angsuran ke</t>
  </si>
  <si>
    <t>Jatuh Tempo</t>
  </si>
  <si>
    <t>Jumlah angsuran</t>
  </si>
  <si>
    <t>Pokok Hutang</t>
  </si>
  <si>
    <t>Bunga hutang</t>
  </si>
  <si>
    <t>Sisa Hutang</t>
  </si>
  <si>
    <t>2. Data hutang Kendaraan</t>
  </si>
  <si>
    <t>ANGSURAN HUTANG KENDARAAN</t>
  </si>
  <si>
    <t>3. Data Kendaraan</t>
  </si>
  <si>
    <t>Nilai Kendaraan</t>
  </si>
  <si>
    <t>Umur ekonomis</t>
  </si>
  <si>
    <t>metode Depresiasi</t>
  </si>
  <si>
    <t>DEPRESIASI KENDARAAN</t>
  </si>
  <si>
    <t>Tahun ke</t>
  </si>
  <si>
    <t>depresiasi perthn</t>
  </si>
  <si>
    <t>akumulasi dep.</t>
  </si>
  <si>
    <t>Nilai sisa</t>
  </si>
  <si>
    <t>3. Data Gedung</t>
  </si>
  <si>
    <t>Nilai Gedung</t>
  </si>
  <si>
    <t>DEPRESIASI GEDUNG</t>
  </si>
  <si>
    <t>3. Data Mesin-mesin</t>
  </si>
  <si>
    <t>Nilai Mesin</t>
  </si>
  <si>
    <t>DEPRESIASI MESIN-MESIN</t>
  </si>
  <si>
    <t>3. Data Peralatan Kantor</t>
  </si>
  <si>
    <t>Nilai Peralatan</t>
  </si>
  <si>
    <t>DEPRESIASI PERALATAN KANTOR</t>
  </si>
  <si>
    <t>SOAL : KASUS 4</t>
  </si>
  <si>
    <t>Trend kegiatan usaha ditahun pertama cukup memberikan kejutan luar biasa</t>
  </si>
  <si>
    <t>1. Pada awal hgg pertengahan tahun supply lebih besar daripada demand</t>
  </si>
  <si>
    <t>2.Per agustus permintaan meningkat hgg akhir tahun</t>
  </si>
  <si>
    <t xml:space="preserve">3. Berikut data produksi, penjualan dan stock digudang </t>
  </si>
  <si>
    <t>TABEL 5. DATA PRODUKSI, PENJUALAN DAN STOCK</t>
  </si>
  <si>
    <t>Bulan</t>
  </si>
  <si>
    <t>Produksi/bln</t>
  </si>
  <si>
    <t>Penjualan/ bln</t>
  </si>
  <si>
    <t>stock digudang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</si>
  <si>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</si>
  <si>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</si>
  <si>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</si>
  <si>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</si>
  <si>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</si>
  <si>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</si>
  <si>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</si>
  <si>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</si>
  <si>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</si>
  <si>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</si>
  <si>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</si>
  <si>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</si>
  <si>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</si>
  <si>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Apabila ditahun ini mndaptkan keuntungan untuk menambah modal kerja</t>
  </si>
  <si>
    <t>LEMBAR TUGAS 4.1 Menyusun Laporan Laba Rugi</t>
  </si>
  <si>
    <t xml:space="preserve">Data Penjualan </t>
  </si>
  <si>
    <t>Jumlah unit penjualan</t>
  </si>
  <si>
    <t>Harga jual perunit</t>
  </si>
  <si>
    <t>Harga Pokok Penjualan perunit</t>
  </si>
  <si>
    <t>pembayaran hari ke 14 atau 2 mgg setelah transaksi penjualan, HPP pergunakan kasus1</t>
  </si>
  <si>
    <t>Soal kasus 4</t>
  </si>
  <si>
    <t>a. Buat laporan Laba Rugi</t>
  </si>
  <si>
    <t>LAPORAN LABA RUGI 2 JANUARI SAMPAI 31 DESEMBER 2021</t>
  </si>
  <si>
    <t>Tahun 2021</t>
  </si>
  <si>
    <t>HPP</t>
  </si>
  <si>
    <t>Laba Kotor</t>
  </si>
  <si>
    <t>Beban beban :</t>
  </si>
  <si>
    <t>Beban Operasional :</t>
  </si>
  <si>
    <t>-Beban Listrik dan telepon</t>
  </si>
  <si>
    <t>- Beban administrasi dan promosi</t>
  </si>
  <si>
    <t>-beban gaji karyawan</t>
  </si>
  <si>
    <t>Total Beban opersional</t>
  </si>
  <si>
    <t>Beban Depresiasi :</t>
  </si>
  <si>
    <t>- Dep Kendaraan</t>
  </si>
  <si>
    <t>- Dep Gedung</t>
  </si>
  <si>
    <t>-Dep Mesin</t>
  </si>
  <si>
    <t>- Dep peralatan kantor</t>
  </si>
  <si>
    <t xml:space="preserve">Total beban Depresiasi </t>
  </si>
  <si>
    <t>Laba Operasional (EBIT)</t>
  </si>
  <si>
    <t>Beban Bunga :</t>
  </si>
  <si>
    <t>- bunga modal kerja</t>
  </si>
  <si>
    <t>- bunga kendaraan</t>
  </si>
  <si>
    <t>Total beban bunga</t>
  </si>
  <si>
    <t>Laba Sebelum Pajak (EBT)</t>
  </si>
  <si>
    <t>Beban Pajak :</t>
  </si>
  <si>
    <t>Pajak 5%</t>
  </si>
  <si>
    <t>Pajak15%</t>
  </si>
  <si>
    <t>Pajak 25%</t>
  </si>
  <si>
    <t>Pajak 30%</t>
  </si>
  <si>
    <t xml:space="preserve">Total Pajak </t>
  </si>
  <si>
    <t>Laba Setelah Pajak(EAT)</t>
  </si>
  <si>
    <t>Ketentuan Pajak :</t>
  </si>
  <si>
    <t>Pajak perusahaan perorangan (UD) berlaku pajak progresif :</t>
  </si>
  <si>
    <t>0-50jt</t>
  </si>
  <si>
    <t>50.000.001-200.000.000</t>
  </si>
  <si>
    <t>200.000.001-500.000.000</t>
  </si>
  <si>
    <t>diatas 500.000.000</t>
  </si>
  <si>
    <t>LEMBAR 4.2 ANALISIS PROFITABILITY</t>
  </si>
  <si>
    <t>Profit Margin</t>
  </si>
  <si>
    <t>- EAT</t>
  </si>
  <si>
    <t>- Penjualan</t>
  </si>
  <si>
    <t>PM</t>
  </si>
  <si>
    <t>Return on Asset(ROA)</t>
  </si>
  <si>
    <t>- Total Asset</t>
  </si>
  <si>
    <t>ROA</t>
  </si>
  <si>
    <t>Diberikan interpretasinya</t>
  </si>
  <si>
    <t>PM : ............</t>
  </si>
  <si>
    <t>artinya ...................</t>
  </si>
  <si>
    <t>ROA : .........</t>
  </si>
  <si>
    <t>JAWABAN KASUS 4</t>
  </si>
  <si>
    <t>b. Analisa Profitabilitas</t>
  </si>
  <si>
    <t>SOAL KASUS 3, BUAT ANGSURAN HUTANG DAN DEPRESIASI ASET TETAP</t>
  </si>
  <si>
    <t>SOAL KASUS 1, CV MAJU JAYA</t>
  </si>
  <si>
    <t>Kendaraan operasional</t>
  </si>
  <si>
    <t>unit</t>
  </si>
  <si>
    <t>jumlah produksi perthun</t>
  </si>
  <si>
    <t>-----------------</t>
  </si>
  <si>
    <t>diambilkan dari jawaban kasus 1</t>
  </si>
  <si>
    <t>JAWABAN KASUS 1</t>
  </si>
  <si>
    <t>Perusahaan "MAJU JAYA " memproduksi produk X setiap hari sebanyak 10 unit.</t>
  </si>
  <si>
    <t xml:space="preserve">Dalam  satu bulan perusahaan bekerja selama 30 hari kerja. Unsur unsur biaya yang dibebankan </t>
  </si>
  <si>
    <t xml:space="preserve">d. Bahan baku D seharga </t>
  </si>
  <si>
    <t xml:space="preserve">e. Tenaga Kerja Langsung TKL </t>
  </si>
  <si>
    <t>Untuk membeli BB. A perusahaan harus memberikan uang muka kepada suplier BB A rata rata 8 hari sebelum BB A diterima</t>
  </si>
  <si>
    <t>Sedangkan untuk membeli BB. B Perusahaan baru membayar 4 hari setelah BB. B diterima</t>
  </si>
  <si>
    <t>Waktu yg diperlukan membuat produk X membutuhkan waktu 5 hari</t>
  </si>
  <si>
    <t>Selanjutnya atas pertimbangan kualitas barang masih harus disimpan dulu selama 1 hari</t>
  </si>
  <si>
    <t>Penjualan dilakukan secara kredit dengan syarat pembayaran 2 hari setelah barang diambil</t>
  </si>
  <si>
    <t>Untuk menghadapi pengeluaran2 tdk terduga , pimpinan prshan menetapkan kas minimal  Rp. 8.000.000</t>
  </si>
  <si>
    <t>senilai 175 juta, sebidang tanah 275m2 permeter harga 350.000  , serta  tabungan senilai 112juta</t>
  </si>
  <si>
    <t>maka perusahaan membeli kendaraan secara kredit dengan DP 20%, bunga 12%, sistem menurun</t>
  </si>
  <si>
    <t xml:space="preserve">Untuk modal kerja dipenuhi dengan kredit bank dengan bunga 13.5%, sistem bunga menurun  </t>
  </si>
  <si>
    <t>dan angsuran dibayarkan pada akhir periode selama 5 thn</t>
  </si>
  <si>
    <t xml:space="preserve">Harga jual rata-rata 1,5 X dari harga HPP perunit dengan kebijakan penjualan piutang dengan net -14 artinya dilakukan </t>
  </si>
  <si>
    <t>----------------</t>
  </si>
  <si>
    <t>BB D</t>
  </si>
  <si>
    <t>MODAL KERJA</t>
  </si>
  <si>
    <t>UNTUK DI LINKKAN KE JAWABAN KASUS 2</t>
  </si>
  <si>
    <t xml:space="preserve">Tanah </t>
  </si>
  <si>
    <t xml:space="preserve">JAWABAN KASUS 2 </t>
  </si>
  <si>
    <t>JUMLAH BARIS TABEL DISESUAIKAN DENGAN SOAL YA</t>
  </si>
  <si>
    <t>NAMA</t>
  </si>
  <si>
    <t>NIM</t>
  </si>
  <si>
    <t>---------------</t>
  </si>
  <si>
    <t>hari</t>
  </si>
  <si>
    <t xml:space="preserve">1. mesin 1, 2 bh @ </t>
  </si>
  <si>
    <t xml:space="preserve">2. mesin 2, 1 bh @ </t>
  </si>
  <si>
    <t>hutang kendaraan</t>
  </si>
  <si>
    <t>thn</t>
  </si>
  <si>
    <t>selama 5thn, angsuran dibayarkan setiap tahun pada akhir periode, transaksi dilakukan tgl 27 des tahun 2020</t>
  </si>
  <si>
    <t>perbln</t>
  </si>
  <si>
    <t xml:space="preserve"> PERUBAHAN MODAL KERJA DAN NERACA</t>
  </si>
  <si>
    <t>Lembar Kerja Tugas 6.1 Perubahan MODAL KERJA</t>
  </si>
  <si>
    <t xml:space="preserve">Laba yang ditahan </t>
  </si>
  <si>
    <t>------------</t>
  </si>
  <si>
    <t>(hasil lap laba rugi)</t>
  </si>
  <si>
    <t>Untuk membayar utang modal kerja</t>
  </si>
  <si>
    <t>(pokok hutang MK thn 1)</t>
  </si>
  <si>
    <t>untuk bayar hutang kendaraan</t>
  </si>
  <si>
    <t>(pokok hutang kendaraan thn 1)</t>
  </si>
  <si>
    <t>Sisanya untuk modal kerja</t>
  </si>
  <si>
    <t>(ditotal)</t>
  </si>
  <si>
    <t>Lembar kerja tugas 6.2 NERACA per 31 Desember 2021</t>
  </si>
  <si>
    <t>NERACA PERUSAHAAN</t>
  </si>
  <si>
    <t>PER 31 DESEMBER 2021</t>
  </si>
  <si>
    <t>Aset</t>
  </si>
  <si>
    <t>Kewajiban dan Equitas</t>
  </si>
  <si>
    <t>Aset Lancar</t>
  </si>
  <si>
    <t xml:space="preserve">Kewajiban </t>
  </si>
  <si>
    <t>Hutang Bank</t>
  </si>
  <si>
    <t>Hutang Kendaraan</t>
  </si>
  <si>
    <t>Total Kewajiban</t>
  </si>
  <si>
    <t>Modal Sendiri :</t>
  </si>
  <si>
    <t>- Penyusutan gedung thn 1</t>
  </si>
  <si>
    <t>Modal Awal</t>
  </si>
  <si>
    <t>Total Equitas</t>
  </si>
  <si>
    <t>- Penyusutan kendaraan thn 1</t>
  </si>
  <si>
    <t xml:space="preserve">Kendaraan </t>
  </si>
  <si>
    <t>- Penyusutan Peralatan kantor</t>
  </si>
  <si>
    <t>Peralatan kantor</t>
  </si>
  <si>
    <t>- Mesin Mesin</t>
  </si>
  <si>
    <t>- Penyusutan Mesin-mesin</t>
  </si>
  <si>
    <t>Mesin mesin</t>
  </si>
  <si>
    <t>Total Aset</t>
  </si>
  <si>
    <t>tt kwjbn &amp;equitas</t>
  </si>
  <si>
    <t>- MK Awal</t>
  </si>
  <si>
    <t>- sisanya untuk  modal kerja</t>
  </si>
  <si>
    <t>- Penyusutan :</t>
  </si>
  <si>
    <t>- penyusutan gedung</t>
  </si>
  <si>
    <t>--------------</t>
  </si>
  <si>
    <t>- penyusutan kendaraan</t>
  </si>
  <si>
    <t>- penyusutan peralatan kantor</t>
  </si>
  <si>
    <t>- penyusutan mesin mesin</t>
  </si>
  <si>
    <t>ttl penyusutan</t>
  </si>
  <si>
    <t>Modal kerja akhir</t>
  </si>
  <si>
    <t xml:space="preserve">Hutang Bank awal </t>
  </si>
  <si>
    <t>-------------</t>
  </si>
  <si>
    <t>Pokok hutang yg sdh terbayar</t>
  </si>
  <si>
    <t>Hutang Bank akhir</t>
  </si>
  <si>
    <t xml:space="preserve">Hutang Kendaraan </t>
  </si>
  <si>
    <t>Hutang Kendaraan Awal</t>
  </si>
  <si>
    <t>Hutang Kendaraan stlh thn 1</t>
  </si>
  <si>
    <t>Sisa untuk MK</t>
  </si>
  <si>
    <t>Pokok Hutang Bank</t>
  </si>
  <si>
    <t xml:space="preserve">Pokok Hutang Kendaraan </t>
  </si>
  <si>
    <t>Jumlah Modal Awal thn berikutnya</t>
  </si>
  <si>
    <t xml:space="preserve">DARI JAWABAN KASUS1,2,3,DAN 4 UTS,  MOHON DILENGKAPI DIBAWAH INI </t>
  </si>
  <si>
    <t>PENGEMBANGAN USAHA -ALTERNATIF PENGEMBANGAN USAHA</t>
  </si>
  <si>
    <t>(HUTANG VS LEASING)</t>
  </si>
  <si>
    <t>Berdasarkan pengalaman selama 1 tahun produksi, maka pihak manajemen mengambil kebijakan antara lain :</t>
  </si>
  <si>
    <t>1. masih mempertahankan jumlah produksinya seperti tahun sebelumnya</t>
  </si>
  <si>
    <t>2. Harga jual, kebijakan penjualan dan harga produksi masih tetap untuk mempertahankan pasar yang sudah diraih</t>
  </si>
  <si>
    <t>3. Diperkirakan seluruh produksi bisa laku hingga 90%</t>
  </si>
  <si>
    <t>Pihak manajemen memperkirakan perkembangan usaha selama 5 tahun mendatang antara lain :</t>
  </si>
  <si>
    <t>1. Rencana produksi, biaya dan harga jual</t>
  </si>
  <si>
    <t>2. Hutang atau Leasing</t>
  </si>
  <si>
    <t xml:space="preserve">a. Dengan kebijakan penambahan jumlah produksi, perusahaan membutuhkan 1 set mesin. Untuk pengadaan </t>
  </si>
  <si>
    <t xml:space="preserve">    mesin perusahaan perlu melakukan evaluasi pengadaan mesin, apakah  dengan cara menyewa atau membeli dengan cara utang</t>
  </si>
  <si>
    <t xml:space="preserve">    tahun setiap akhir periode selama 5 tahun. Usia ekonomis mesin diperkirakan 5 tahun dengan nilai sisa 25%. </t>
  </si>
  <si>
    <t xml:space="preserve">    Penyusutan mesin menggunakan metode sum of the year digit</t>
  </si>
  <si>
    <t xml:space="preserve">e. Untuk menghitung nilai sekarang (present value) arus kas keluar menggunakan discount factor berdasarkan biaya modal </t>
  </si>
  <si>
    <t xml:space="preserve">    berupa hutang setelah pajak</t>
  </si>
  <si>
    <t>3. Biaya modal rata rata tertimbang</t>
  </si>
  <si>
    <t>a. Untuk kepentingan evaluasi kelayakan usaha, perlu diketahui biaya modal rata-rata tertimbang setelah pajak (</t>
  </si>
  <si>
    <t xml:space="preserve">     (weighted average cost of capital) dari odal jangka panjang yang dipakai. Dalam hal ini terdiri dari hutang modal kerja</t>
  </si>
  <si>
    <t xml:space="preserve">    hutang kendaraan dan hutang modal sendiri</t>
  </si>
  <si>
    <t>b. Perusahaan mengharapkan tingkat pengembalian investasi dengan modal sendiri yg ditanamkan diperkirakan 25%.</t>
  </si>
  <si>
    <t xml:space="preserve">     sedangkan hutang disesuaikan dengan perjanjian kredit masing masing aktiva. Biaya modal ini digunakan sebagai tingkat </t>
  </si>
  <si>
    <t xml:space="preserve">    bunga untuk menghitung faktor diskonto dalam menghitung present value dari aliran kas yg dievaluasi</t>
  </si>
  <si>
    <t>SETELAH MENYELESAIKAN SOAL UAS, LANJUTKAN SOAL INI</t>
  </si>
  <si>
    <t>a. Mulai bulan januari depan perusahaan akan menaikkan jumlah produksi 10% pertahun.</t>
  </si>
  <si>
    <t>b. Harga jual dinaikkan rata-rata 15% pertahun, hal ini karena diprediksi biaya produksi akan naik</t>
  </si>
  <si>
    <t xml:space="preserve">    lebih kurang 10% pertahun dan biaya operasional naik 10% pertahun</t>
  </si>
  <si>
    <t xml:space="preserve">b. Jika membeli, harga 1 set mesin diperkirakan sudah naik menjadi 50 JT. Apabila perusahaan memutuskan </t>
  </si>
  <si>
    <t xml:space="preserve">    membeli maka pendanaannya menggunakan hutang bank, dengan tingkat bunga menurun 12% pertahun. Angsuran dibayar tiap</t>
  </si>
  <si>
    <t>c. Jika memilih alternatif sewa, biaya sewa sebesar 15 JTpertahun dibayar setiap awal periode</t>
  </si>
  <si>
    <t>d. Untuk kepentingan analisis ini pajak perusahaan diasumsikan menggunkan bobot terbesar 20% pertahun</t>
  </si>
  <si>
    <t>ALTERNATIF PENDANAAN ------ HUTANG VS LEASING</t>
  </si>
  <si>
    <t>Lembar kerja tugas 7.1 Hutang Bank untuk beli Mesin</t>
  </si>
  <si>
    <t>data hutang</t>
  </si>
  <si>
    <t xml:space="preserve">besar pinjaman </t>
  </si>
  <si>
    <t>jumlah periode angsuran</t>
  </si>
  <si>
    <t>tingkat bunga per periode</t>
  </si>
  <si>
    <t>tipe angsuran</t>
  </si>
  <si>
    <t>akhir tahun</t>
  </si>
  <si>
    <t>waktu cair kredit</t>
  </si>
  <si>
    <t>ANGSURAN HUTANG MESIN</t>
  </si>
  <si>
    <t>Jatuh tempo</t>
  </si>
  <si>
    <t>pokok hutang</t>
  </si>
  <si>
    <t>sisa Hutang</t>
  </si>
  <si>
    <t>Lembar kerja tugas 7.2 Depresiasi Mesin</t>
  </si>
  <si>
    <t>Data Depresiasi</t>
  </si>
  <si>
    <t>Nilai sisa dalam rupiah 25%</t>
  </si>
  <si>
    <t>Sum years digit methode</t>
  </si>
  <si>
    <t>DEPRESIASI MESIN</t>
  </si>
  <si>
    <t>tahun ke</t>
  </si>
  <si>
    <t>Depresiasi pertahun</t>
  </si>
  <si>
    <t>Akumulasi depresiasi</t>
  </si>
  <si>
    <t>Lembar Kerja tugas  7.3 ARUS KAS ALTERNATIF HUTANG</t>
  </si>
  <si>
    <t>jumlah angsuran</t>
  </si>
  <si>
    <t>bunga pinjaman</t>
  </si>
  <si>
    <t>depresiasi</t>
  </si>
  <si>
    <t>perlindungan pajak</t>
  </si>
  <si>
    <t>kas keluar</t>
  </si>
  <si>
    <t>Catt : Discount Factor menggunakan biaya hutang setelah pajak = biaya hutang sebelum pajak (1-tax)</t>
  </si>
  <si>
    <t>Nilai sekarang kas keluar</t>
  </si>
  <si>
    <t>Perlindungan pajak : tingkat pajak x (bunga pinjaman + depresiasi)</t>
  </si>
  <si>
    <t>Kas keluar : jumlah angsuran - perlindungan pajak</t>
  </si>
  <si>
    <t>Kolom faktor diskonto =1/(1+i)n , dimana i adalah biaya hutang setelah pajak dan n adalah tahun ke n</t>
  </si>
  <si>
    <t>Biaya hutang setelah pajak = biaya hutang sebelum pajak (1-pajak)</t>
  </si>
  <si>
    <t>Kolom present value  arus kas = kas keluar x diskont faktor ( faktor diskonto)</t>
  </si>
  <si>
    <t>Nilai sekarang kas keluar adalah jumlah pinjaman PV arus kas</t>
  </si>
  <si>
    <t>Lembar kerja tugas 7.4 ARUS KAS ALTENATIF SEWA (LEASING)</t>
  </si>
  <si>
    <t xml:space="preserve">tahun ke </t>
  </si>
  <si>
    <t>sewa</t>
  </si>
  <si>
    <t>DF</t>
  </si>
  <si>
    <t>PV arus kas</t>
  </si>
  <si>
    <t>Lembar kerja Tugas 7.5 PENGAMBILAN KEPUTUSAN</t>
  </si>
  <si>
    <t>JAWABAN UAS2</t>
  </si>
  <si>
    <t>lembar ke 6.3  : NERACA PERBANDINGAN</t>
  </si>
  <si>
    <t>NERACA PERBANDINGAN</t>
  </si>
  <si>
    <t>PERIODE 2 JANUARI 2021</t>
  </si>
  <si>
    <t>Perubahan</t>
  </si>
  <si>
    <t>KEWAJIBAN DAN EQUITAS</t>
  </si>
  <si>
    <t>kewajiban ,</t>
  </si>
  <si>
    <t>Tanah</t>
  </si>
  <si>
    <t>Equitas</t>
  </si>
  <si>
    <t xml:space="preserve">- Gedung </t>
  </si>
  <si>
    <t>- Peralatan kantor</t>
  </si>
  <si>
    <t>Kewajiban &amp; equitas</t>
  </si>
  <si>
    <t>Analisis Perbandingan  :</t>
  </si>
  <si>
    <t>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</si>
</sst>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8"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&quot;Rp&quot;#,##0"/>
    <numFmt numFmtId="166" formatCode="_(* #,##0_);_(* \(#,##0\);_(* &quot;-&quot;??_);_(@_)"/>
    <numFmt numFmtId="167" formatCode="_(* #,##0.000000_);_(* \(#,##0.000000\);_(* &quot;-&quot;_);_(@_)"/>
  </numFmts>
  <fonts count="2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41" fontId="0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/>
    <xf numFmtId="0" fontId="0" fillId="0" borderId="0" xfId="0" applyBorder="1"/>
    <xf numFmtId="0" fontId="0" fillId="0" borderId="12" xfId="0" applyBorder="1"/>
    <xf numFmtId="0" fontId="0" fillId="0" borderId="9" xfId="0" applyFill="1" applyBorder="1"/>
    <xf numFmtId="0" fontId="0" fillId="0" borderId="14" xfId="0" applyBorder="1"/>
    <xf numFmtId="0" fontId="0" fillId="0" borderId="15" xfId="0" applyBorder="1"/>
    <xf numFmtId="0" fontId="0" fillId="0" borderId="12" xfId="0" applyFill="1" applyBorder="1"/>
    <xf numFmtId="0" fontId="2" fillId="0" borderId="11" xfId="0" applyFont="1" applyBorder="1" applyAlignment="1">
      <alignment horizontal="center"/>
    </xf>
    <xf numFmtId="0" fontId="5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7" xfId="0" applyBorder="1"/>
    <xf numFmtId="0" fontId="0" fillId="0" borderId="19" xfId="0" applyBorder="1"/>
    <xf numFmtId="41" fontId="0" fillId="0" borderId="10" xfId="1" applyFont="1" applyBorder="1"/>
    <xf numFmtId="41" fontId="0" fillId="0" borderId="12" xfId="1" applyFont="1" applyBorder="1"/>
    <xf numFmtId="41" fontId="0" fillId="0" borderId="21" xfId="1" applyFont="1" applyBorder="1"/>
    <xf numFmtId="0" fontId="0" fillId="0" borderId="22" xfId="0" applyBorder="1"/>
    <xf numFmtId="0" fontId="8" fillId="0" borderId="0" xfId="0" applyFont="1"/>
    <xf numFmtId="0" fontId="9" fillId="0" borderId="0" xfId="0" applyFont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1" fontId="7" fillId="0" borderId="6" xfId="1" applyFont="1" applyBorder="1"/>
    <xf numFmtId="41" fontId="0" fillId="0" borderId="6" xfId="1" applyFont="1" applyBorder="1"/>
    <xf numFmtId="41" fontId="6" fillId="0" borderId="12" xfId="1" applyFont="1" applyBorder="1"/>
    <xf numFmtId="41" fontId="0" fillId="0" borderId="12" xfId="1" applyFont="1" applyFill="1" applyBorder="1"/>
    <xf numFmtId="0" fontId="10" fillId="0" borderId="0" xfId="0" applyFont="1"/>
    <xf numFmtId="0" fontId="11" fillId="0" borderId="0" xfId="0" applyFont="1"/>
    <xf numFmtId="0" fontId="5" fillId="0" borderId="12" xfId="0" applyFont="1" applyBorder="1" applyAlignment="1">
      <alignment horizontal="center"/>
    </xf>
    <xf numFmtId="0" fontId="11" fillId="0" borderId="12" xfId="0" applyFont="1" applyBorder="1"/>
    <xf numFmtId="41" fontId="11" fillId="0" borderId="12" xfId="1" applyFont="1" applyBorder="1"/>
    <xf numFmtId="0" fontId="11" fillId="0" borderId="12" xfId="0" applyFont="1" applyBorder="1" applyAlignment="1">
      <alignment horizontal="center"/>
    </xf>
    <xf numFmtId="9" fontId="11" fillId="0" borderId="12" xfId="0" applyNumberFormat="1" applyFont="1" applyBorder="1"/>
    <xf numFmtId="0" fontId="11" fillId="0" borderId="12" xfId="0" quotePrefix="1" applyFont="1" applyBorder="1"/>
    <xf numFmtId="0" fontId="13" fillId="0" borderId="0" xfId="0" applyFont="1"/>
    <xf numFmtId="0" fontId="13" fillId="0" borderId="12" xfId="0" applyFont="1" applyBorder="1"/>
    <xf numFmtId="41" fontId="13" fillId="0" borderId="12" xfId="0" applyNumberFormat="1" applyFont="1" applyBorder="1"/>
    <xf numFmtId="9" fontId="13" fillId="0" borderId="12" xfId="0" applyNumberFormat="1" applyFont="1" applyBorder="1"/>
    <xf numFmtId="0" fontId="5" fillId="3" borderId="0" xfId="0" applyFont="1" applyFill="1" applyAlignment="1">
      <alignment horizontal="left"/>
    </xf>
    <xf numFmtId="15" fontId="13" fillId="0" borderId="12" xfId="0" applyNumberFormat="1" applyFont="1" applyBorder="1"/>
    <xf numFmtId="0" fontId="5" fillId="3" borderId="12" xfId="0" applyFont="1" applyFill="1" applyBorder="1" applyAlignment="1">
      <alignment horizontal="center"/>
    </xf>
    <xf numFmtId="41" fontId="13" fillId="0" borderId="0" xfId="0" applyNumberFormat="1" applyFont="1"/>
    <xf numFmtId="41" fontId="13" fillId="0" borderId="0" xfId="1" applyFont="1"/>
    <xf numFmtId="9" fontId="13" fillId="0" borderId="0" xfId="0" applyNumberFormat="1" applyFont="1"/>
    <xf numFmtId="0" fontId="13" fillId="0" borderId="1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2" xfId="1" applyNumberFormat="1" applyFont="1" applyFill="1" applyBorder="1" applyAlignment="1">
      <alignment horizontal="center"/>
    </xf>
    <xf numFmtId="0" fontId="14" fillId="3" borderId="12" xfId="1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27" xfId="0" quotePrefix="1" applyFont="1" applyBorder="1" applyAlignment="1">
      <alignment horizontal="center"/>
    </xf>
    <xf numFmtId="0" fontId="5" fillId="2" borderId="0" xfId="0" applyFont="1" applyFill="1"/>
    <xf numFmtId="0" fontId="5" fillId="3" borderId="0" xfId="0" applyFont="1" applyFill="1"/>
    <xf numFmtId="0" fontId="13" fillId="0" borderId="0" xfId="0" quotePrefix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4" borderId="0" xfId="0" applyFont="1" applyFill="1"/>
    <xf numFmtId="0" fontId="13" fillId="2" borderId="0" xfId="0" applyFont="1" applyFill="1"/>
    <xf numFmtId="41" fontId="13" fillId="0" borderId="0" xfId="1" quotePrefix="1" applyFont="1"/>
    <xf numFmtId="0" fontId="15" fillId="0" borderId="0" xfId="0" applyFont="1"/>
    <xf numFmtId="41" fontId="13" fillId="0" borderId="0" xfId="0" quotePrefix="1" applyNumberFormat="1" applyFont="1"/>
    <xf numFmtId="41" fontId="7" fillId="2" borderId="23" xfId="1" applyFont="1" applyFill="1" applyBorder="1"/>
    <xf numFmtId="41" fontId="4" fillId="2" borderId="8" xfId="1" applyFont="1" applyFill="1" applyBorder="1"/>
    <xf numFmtId="0" fontId="16" fillId="2" borderId="0" xfId="0" applyFont="1" applyFill="1"/>
    <xf numFmtId="0" fontId="17" fillId="2" borderId="0" xfId="0" applyFont="1" applyFill="1"/>
    <xf numFmtId="41" fontId="11" fillId="2" borderId="12" xfId="1" applyFont="1" applyFill="1" applyBorder="1"/>
    <xf numFmtId="0" fontId="16" fillId="0" borderId="12" xfId="0" applyFont="1" applyBorder="1" applyAlignment="1">
      <alignment horizontal="center"/>
    </xf>
    <xf numFmtId="0" fontId="16" fillId="0" borderId="12" xfId="0" applyFont="1" applyBorder="1"/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" fillId="0" borderId="0" xfId="0" applyFont="1"/>
    <xf numFmtId="0" fontId="8" fillId="0" borderId="0" xfId="0" quotePrefix="1" applyFont="1"/>
    <xf numFmtId="0" fontId="19" fillId="0" borderId="0" xfId="0" applyFont="1"/>
    <xf numFmtId="0" fontId="19" fillId="0" borderId="0" xfId="0" quotePrefix="1" applyFont="1"/>
    <xf numFmtId="0" fontId="0" fillId="0" borderId="24" xfId="0" applyBorder="1"/>
    <xf numFmtId="0" fontId="0" fillId="0" borderId="24" xfId="0" applyFill="1" applyBorder="1"/>
    <xf numFmtId="41" fontId="11" fillId="0" borderId="12" xfId="0" applyNumberFormat="1" applyFont="1" applyBorder="1"/>
    <xf numFmtId="41" fontId="11" fillId="2" borderId="12" xfId="0" applyNumberFormat="1" applyFont="1" applyFill="1" applyBorder="1"/>
    <xf numFmtId="41" fontId="0" fillId="0" borderId="0" xfId="0" applyNumberFormat="1"/>
    <xf numFmtId="41" fontId="5" fillId="2" borderId="12" xfId="0" applyNumberFormat="1" applyFont="1" applyFill="1" applyBorder="1"/>
    <xf numFmtId="41" fontId="17" fillId="2" borderId="12" xfId="0" applyNumberFormat="1" applyFont="1" applyFill="1" applyBorder="1"/>
    <xf numFmtId="0" fontId="13" fillId="0" borderId="0" xfId="0" applyFont="1" applyBorder="1"/>
    <xf numFmtId="8" fontId="13" fillId="0" borderId="12" xfId="0" applyNumberFormat="1" applyFont="1" applyBorder="1"/>
    <xf numFmtId="10" fontId="13" fillId="0" borderId="12" xfId="0" applyNumberFormat="1" applyFont="1" applyBorder="1"/>
    <xf numFmtId="9" fontId="13" fillId="0" borderId="0" xfId="1" applyNumberFormat="1" applyFont="1"/>
    <xf numFmtId="0" fontId="13" fillId="0" borderId="0" xfId="0" applyFont="1" applyBorder="1" applyAlignment="1">
      <alignment horizontal="center"/>
    </xf>
    <xf numFmtId="8" fontId="13" fillId="0" borderId="12" xfId="0" applyNumberFormat="1" applyFont="1" applyBorder="1" applyAlignment="1">
      <alignment horizontal="center"/>
    </xf>
    <xf numFmtId="41" fontId="13" fillId="0" borderId="0" xfId="0" quotePrefix="1" applyNumberFormat="1" applyFont="1" applyAlignment="1">
      <alignment horizontal="center"/>
    </xf>
    <xf numFmtId="41" fontId="13" fillId="0" borderId="27" xfId="0" quotePrefix="1" applyNumberFormat="1" applyFont="1" applyBorder="1" applyAlignment="1">
      <alignment horizontal="center"/>
    </xf>
    <xf numFmtId="41" fontId="13" fillId="0" borderId="0" xfId="1" quotePrefix="1" applyFont="1" applyAlignment="1">
      <alignment horizontal="center"/>
    </xf>
    <xf numFmtId="0" fontId="13" fillId="0" borderId="0" xfId="0" applyFont="1" applyAlignment="1">
      <alignment horizontal="center"/>
    </xf>
    <xf numFmtId="8" fontId="13" fillId="0" borderId="0" xfId="0" quotePrefix="1" applyNumberFormat="1" applyFont="1" applyAlignment="1">
      <alignment horizontal="center"/>
    </xf>
    <xf numFmtId="8" fontId="13" fillId="0" borderId="27" xfId="0" quotePrefix="1" applyNumberFormat="1" applyFont="1" applyBorder="1" applyAlignment="1">
      <alignment horizontal="center"/>
    </xf>
    <xf numFmtId="43" fontId="13" fillId="0" borderId="0" xfId="0" quotePrefix="1" applyNumberFormat="1" applyFont="1" applyAlignment="1">
      <alignment horizontal="center"/>
    </xf>
    <xf numFmtId="41" fontId="13" fillId="0" borderId="27" xfId="1" quotePrefix="1" applyFont="1" applyBorder="1" applyAlignment="1">
      <alignment horizontal="center"/>
    </xf>
    <xf numFmtId="9" fontId="13" fillId="0" borderId="0" xfId="2" quotePrefix="1" applyFont="1" applyAlignment="1">
      <alignment horizontal="center"/>
    </xf>
    <xf numFmtId="42" fontId="13" fillId="0" borderId="12" xfId="0" applyNumberFormat="1" applyFont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5" fillId="2" borderId="26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6" fillId="2" borderId="26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3" fillId="3" borderId="0" xfId="0" applyFont="1" applyFill="1"/>
    <xf numFmtId="0" fontId="5" fillId="3" borderId="2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3" fillId="0" borderId="29" xfId="0" applyFont="1" applyBorder="1"/>
    <xf numFmtId="0" fontId="13" fillId="0" borderId="30" xfId="0" applyFont="1" applyBorder="1"/>
    <xf numFmtId="0" fontId="5" fillId="0" borderId="31" xfId="0" applyFont="1" applyBorder="1"/>
    <xf numFmtId="41" fontId="13" fillId="0" borderId="32" xfId="0" quotePrefix="1" applyNumberFormat="1" applyFont="1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/>
    <xf numFmtId="0" fontId="5" fillId="0" borderId="31" xfId="0" applyFont="1" applyBorder="1" applyAlignment="1">
      <alignment horizontal="center"/>
    </xf>
    <xf numFmtId="0" fontId="5" fillId="0" borderId="31" xfId="0" quotePrefix="1" applyFont="1" applyBorder="1"/>
    <xf numFmtId="0" fontId="13" fillId="0" borderId="0" xfId="0" quotePrefix="1" applyFont="1" applyBorder="1"/>
    <xf numFmtId="0" fontId="13" fillId="0" borderId="31" xfId="0" quotePrefix="1" applyFont="1" applyBorder="1"/>
    <xf numFmtId="41" fontId="13" fillId="0" borderId="0" xfId="0" quotePrefix="1" applyNumberFormat="1" applyFont="1" applyBorder="1" applyAlignment="1">
      <alignment horizontal="center"/>
    </xf>
    <xf numFmtId="41" fontId="13" fillId="0" borderId="0" xfId="1" quotePrefix="1" applyFont="1" applyBorder="1"/>
    <xf numFmtId="41" fontId="13" fillId="0" borderId="25" xfId="0" quotePrefix="1" applyNumberFormat="1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41" fontId="13" fillId="0" borderId="0" xfId="0" applyNumberFormat="1" applyFont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8" xfId="0" applyFont="1" applyFill="1" applyBorder="1"/>
    <xf numFmtId="0" fontId="5" fillId="3" borderId="31" xfId="0" applyFont="1" applyFill="1" applyBorder="1"/>
    <xf numFmtId="0" fontId="19" fillId="2" borderId="0" xfId="0" applyFont="1" applyFill="1" applyAlignment="1">
      <alignment horizontal="center"/>
    </xf>
    <xf numFmtId="0" fontId="0" fillId="2" borderId="0" xfId="0" applyFill="1"/>
    <xf numFmtId="0" fontId="8" fillId="5" borderId="0" xfId="0" applyFont="1" applyFill="1" applyAlignment="1">
      <alignment horizontal="center"/>
    </xf>
    <xf numFmtId="0" fontId="2" fillId="2" borderId="0" xfId="0" applyFont="1" applyFill="1"/>
    <xf numFmtId="8" fontId="0" fillId="0" borderId="0" xfId="0" applyNumberFormat="1"/>
    <xf numFmtId="9" fontId="0" fillId="0" borderId="0" xfId="0" applyNumberFormat="1"/>
    <xf numFmtId="15" fontId="0" fillId="0" borderId="0" xfId="0" applyNumberFormat="1"/>
    <xf numFmtId="164" fontId="0" fillId="0" borderId="0" xfId="0" applyNumberFormat="1"/>
    <xf numFmtId="0" fontId="2" fillId="5" borderId="0" xfId="0" applyFont="1" applyFill="1" applyAlignment="1">
      <alignment horizontal="center"/>
    </xf>
    <xf numFmtId="1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41" fontId="0" fillId="2" borderId="0" xfId="1" applyFont="1" applyFill="1"/>
    <xf numFmtId="41" fontId="0" fillId="2" borderId="0" xfId="0" applyNumberFormat="1" applyFill="1"/>
    <xf numFmtId="167" fontId="0" fillId="2" borderId="0" xfId="1" applyNumberFormat="1" applyFont="1" applyFill="1"/>
    <xf numFmtId="41" fontId="2" fillId="6" borderId="0" xfId="0" applyNumberFormat="1" applyFont="1" applyFill="1"/>
    <xf numFmtId="0" fontId="2" fillId="5" borderId="0" xfId="0" applyFont="1" applyFill="1"/>
    <xf numFmtId="0" fontId="0" fillId="5" borderId="0" xfId="0" applyFill="1"/>
    <xf numFmtId="0" fontId="20" fillId="0" borderId="0" xfId="0" applyFont="1"/>
    <xf numFmtId="0" fontId="21" fillId="0" borderId="0" xfId="0" applyFont="1"/>
    <xf numFmtId="0" fontId="22" fillId="2" borderId="0" xfId="0" applyFont="1" applyFill="1" applyAlignment="1">
      <alignment horizontal="center"/>
    </xf>
    <xf numFmtId="0" fontId="22" fillId="2" borderId="26" xfId="0" applyFont="1" applyFill="1" applyBorder="1" applyAlignment="1">
      <alignment horizontal="center"/>
    </xf>
    <xf numFmtId="0" fontId="22" fillId="0" borderId="33" xfId="0" applyFont="1" applyBorder="1"/>
    <xf numFmtId="15" fontId="22" fillId="0" borderId="34" xfId="0" applyNumberFormat="1" applyFont="1" applyBorder="1" applyAlignment="1">
      <alignment horizontal="center"/>
    </xf>
    <xf numFmtId="15" fontId="22" fillId="0" borderId="33" xfId="0" applyNumberFormat="1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/>
    <xf numFmtId="0" fontId="22" fillId="0" borderId="33" xfId="0" applyFont="1" applyBorder="1" applyAlignment="1">
      <alignment horizontal="center"/>
    </xf>
    <xf numFmtId="0" fontId="22" fillId="0" borderId="10" xfId="0" applyFont="1" applyBorder="1"/>
    <xf numFmtId="41" fontId="21" fillId="0" borderId="0" xfId="0" applyNumberFormat="1" applyFont="1"/>
    <xf numFmtId="41" fontId="21" fillId="0" borderId="10" xfId="0" applyNumberFormat="1" applyFont="1" applyBorder="1"/>
    <xf numFmtId="10" fontId="21" fillId="0" borderId="37" xfId="2" applyNumberFormat="1" applyFont="1" applyBorder="1"/>
    <xf numFmtId="41" fontId="22" fillId="0" borderId="32" xfId="0" applyNumberFormat="1" applyFont="1" applyBorder="1"/>
    <xf numFmtId="10" fontId="21" fillId="0" borderId="10" xfId="2" applyNumberFormat="1" applyFont="1" applyBorder="1"/>
    <xf numFmtId="0" fontId="21" fillId="0" borderId="10" xfId="0" applyFont="1" applyBorder="1"/>
    <xf numFmtId="41" fontId="21" fillId="0" borderId="32" xfId="0" applyNumberFormat="1" applyFont="1" applyBorder="1"/>
    <xf numFmtId="0" fontId="21" fillId="0" borderId="32" xfId="0" applyFont="1" applyBorder="1"/>
    <xf numFmtId="0" fontId="23" fillId="0" borderId="10" xfId="0" applyFont="1" applyBorder="1"/>
    <xf numFmtId="0" fontId="23" fillId="0" borderId="10" xfId="0" quotePrefix="1" applyFont="1" applyBorder="1"/>
    <xf numFmtId="0" fontId="23" fillId="0" borderId="38" xfId="0" quotePrefix="1" applyFont="1" applyBorder="1"/>
    <xf numFmtId="41" fontId="21" fillId="0" borderId="27" xfId="0" applyNumberFormat="1" applyFont="1" applyBorder="1"/>
    <xf numFmtId="41" fontId="21" fillId="0" borderId="38" xfId="0" applyNumberFormat="1" applyFont="1" applyBorder="1"/>
    <xf numFmtId="10" fontId="21" fillId="0" borderId="39" xfId="2" applyNumberFormat="1" applyFont="1" applyBorder="1"/>
    <xf numFmtId="0" fontId="21" fillId="0" borderId="40" xfId="0" applyFont="1" applyBorder="1"/>
    <xf numFmtId="0" fontId="21" fillId="0" borderId="27" xfId="0" applyFont="1" applyBorder="1"/>
    <xf numFmtId="0" fontId="21" fillId="0" borderId="38" xfId="0" applyFont="1" applyBorder="1"/>
    <xf numFmtId="10" fontId="21" fillId="0" borderId="38" xfId="2" applyNumberFormat="1" applyFont="1" applyBorder="1"/>
    <xf numFmtId="0" fontId="24" fillId="0" borderId="41" xfId="0" applyFont="1" applyBorder="1"/>
    <xf numFmtId="41" fontId="21" fillId="0" borderId="26" xfId="0" applyNumberFormat="1" applyFont="1" applyBorder="1"/>
    <xf numFmtId="41" fontId="21" fillId="0" borderId="41" xfId="0" applyNumberFormat="1" applyFont="1" applyBorder="1"/>
    <xf numFmtId="10" fontId="22" fillId="0" borderId="42" xfId="2" applyNumberFormat="1" applyFont="1" applyBorder="1"/>
    <xf numFmtId="41" fontId="22" fillId="0" borderId="43" xfId="0" applyNumberFormat="1" applyFont="1" applyBorder="1"/>
    <xf numFmtId="10" fontId="22" fillId="0" borderId="41" xfId="2" applyNumberFormat="1" applyFont="1" applyBorder="1"/>
    <xf numFmtId="0" fontId="22" fillId="0" borderId="0" xfId="0" applyFont="1"/>
    <xf numFmtId="0" fontId="21" fillId="0" borderId="0" xfId="0" quotePrefix="1" applyFo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297181</xdr:colOff>
      <xdr:row>33</xdr:row>
      <xdr:rowOff>6350</xdr:rowOff>
    </xdr:from>
    <xdr:to>
      <xdr:col>1</xdr:col>
      <xdr:colOff>342900</xdr:colOff>
      <xdr:row>34</xdr:row>
      <xdr:rowOff>171450</xdr:rowOff>
    </xdr:to>
    <xdr:sp macro="" textlink="">
      <xdr:nvSpPr>
        <xdr:cNvPr id="2" name="Arrow: Down 1">
          <a:extLst>
            <a:ext uri="{FF2B5EF4-FFF2-40B4-BE49-F238E27FC236}">
              <a16:creationId xmlns="" xmlns:a16="http://schemas.microsoft.com/office/drawing/2014/main" id="{20CADBC7-0FF1-4136-8C8F-D29670B3C5F3}"/>
            </a:ext>
          </a:extLst>
        </xdr:cNvPr>
        <xdr:cNvSpPr/>
      </xdr:nvSpPr>
      <xdr:spPr>
        <a:xfrm>
          <a:off x="1659256" y="7473950"/>
          <a:ext cx="45719" cy="355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2</xdr:col>
      <xdr:colOff>425450</xdr:colOff>
      <xdr:row>33</xdr:row>
      <xdr:rowOff>0</xdr:rowOff>
    </xdr:from>
    <xdr:to>
      <xdr:col>2</xdr:col>
      <xdr:colOff>471169</xdr:colOff>
      <xdr:row>34</xdr:row>
      <xdr:rowOff>171450</xdr:rowOff>
    </xdr:to>
    <xdr:sp macro="" textlink="">
      <xdr:nvSpPr>
        <xdr:cNvPr id="3" name="Arrow: Down 2">
          <a:extLst>
            <a:ext uri="{FF2B5EF4-FFF2-40B4-BE49-F238E27FC236}">
              <a16:creationId xmlns="" xmlns:a16="http://schemas.microsoft.com/office/drawing/2014/main" id="{8F176B9A-E149-49FD-943D-C2E4D964F042}"/>
            </a:ext>
          </a:extLst>
        </xdr:cNvPr>
        <xdr:cNvSpPr/>
      </xdr:nvSpPr>
      <xdr:spPr>
        <a:xfrm>
          <a:off x="2978150" y="7467600"/>
          <a:ext cx="45719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opLeftCell="A102" zoomScale="154" zoomScaleNormal="154" workbookViewId="0">
      <selection activeCell="A115" sqref="A115"/>
    </sheetView>
  </sheetViews>
  <sheetFormatPr defaultRowHeight="15"/>
  <cols>
    <col min="1" max="1" width="37.28515625" customWidth="1"/>
    <col min="2" max="2" width="17.5703125" customWidth="1"/>
    <col min="3" max="3" width="16" customWidth="1"/>
    <col min="4" max="4" width="16.42578125" customWidth="1"/>
    <col min="6" max="6" width="12.140625" customWidth="1"/>
  </cols>
  <sheetData>
    <row r="1" spans="1:4">
      <c r="A1" s="114" t="s">
        <v>236</v>
      </c>
      <c r="B1" s="114"/>
      <c r="C1" s="114"/>
      <c r="D1" s="114"/>
    </row>
    <row r="2" spans="1:4">
      <c r="A2" t="s">
        <v>243</v>
      </c>
    </row>
    <row r="3" spans="1:4">
      <c r="A3" t="s">
        <v>244</v>
      </c>
    </row>
    <row r="4" spans="1:4">
      <c r="A4" t="s">
        <v>0</v>
      </c>
    </row>
    <row r="5" spans="1:4">
      <c r="A5" t="s">
        <v>1</v>
      </c>
      <c r="B5" s="1">
        <v>102000</v>
      </c>
    </row>
    <row r="6" spans="1:4">
      <c r="A6" t="s">
        <v>2</v>
      </c>
      <c r="B6" s="1">
        <v>56800</v>
      </c>
    </row>
    <row r="7" spans="1:4">
      <c r="A7" t="s">
        <v>3</v>
      </c>
      <c r="B7" s="1">
        <v>86700</v>
      </c>
    </row>
    <row r="8" spans="1:4">
      <c r="A8" t="s">
        <v>245</v>
      </c>
      <c r="B8" s="1">
        <v>12500</v>
      </c>
    </row>
    <row r="9" spans="1:4">
      <c r="A9" t="s">
        <v>246</v>
      </c>
      <c r="B9" s="1">
        <v>123000</v>
      </c>
    </row>
    <row r="10" spans="1:4">
      <c r="B10" s="1"/>
    </row>
    <row r="11" spans="1:4">
      <c r="A11" t="s">
        <v>37</v>
      </c>
      <c r="B11" s="1">
        <v>8700000</v>
      </c>
    </row>
    <row r="12" spans="1:4">
      <c r="A12" t="s">
        <v>38</v>
      </c>
      <c r="B12" s="1">
        <v>3500000</v>
      </c>
    </row>
    <row r="13" spans="1:4">
      <c r="A13" t="s">
        <v>4</v>
      </c>
      <c r="B13" s="1">
        <v>12400000</v>
      </c>
    </row>
    <row r="14" spans="1:4">
      <c r="A14" t="s">
        <v>247</v>
      </c>
      <c r="B14" s="1"/>
    </row>
    <row r="15" spans="1:4">
      <c r="A15" t="s">
        <v>248</v>
      </c>
    </row>
    <row r="16" spans="1:4">
      <c r="A16" t="s">
        <v>249</v>
      </c>
    </row>
    <row r="17" spans="1:5">
      <c r="A17" t="s">
        <v>250</v>
      </c>
    </row>
    <row r="18" spans="1:5">
      <c r="A18" t="s">
        <v>251</v>
      </c>
    </row>
    <row r="19" spans="1:5">
      <c r="A19" t="s">
        <v>252</v>
      </c>
    </row>
    <row r="20" spans="1:5">
      <c r="A20" s="38" t="s">
        <v>5</v>
      </c>
    </row>
    <row r="21" spans="1:5">
      <c r="A21" s="38" t="s">
        <v>6</v>
      </c>
    </row>
    <row r="22" spans="1:5">
      <c r="A22" s="38" t="s">
        <v>7</v>
      </c>
    </row>
    <row r="24" spans="1:5">
      <c r="A24" s="38" t="s">
        <v>39</v>
      </c>
    </row>
    <row r="26" spans="1:5">
      <c r="A26" s="114" t="s">
        <v>40</v>
      </c>
      <c r="B26" s="114"/>
      <c r="C26" s="114"/>
      <c r="D26" s="114"/>
      <c r="E26" s="114"/>
    </row>
    <row r="27" spans="1:5">
      <c r="A27" t="s">
        <v>41</v>
      </c>
    </row>
    <row r="28" spans="1:5">
      <c r="A28" t="s">
        <v>253</v>
      </c>
    </row>
    <row r="29" spans="1:5">
      <c r="A29" s="38" t="s">
        <v>42</v>
      </c>
    </row>
    <row r="30" spans="1:5">
      <c r="A30" s="38" t="s">
        <v>43</v>
      </c>
    </row>
    <row r="32" spans="1:5">
      <c r="A32" t="s">
        <v>50</v>
      </c>
    </row>
    <row r="33" spans="1:4">
      <c r="A33" t="s">
        <v>51</v>
      </c>
    </row>
    <row r="34" spans="1:4">
      <c r="A34" t="s">
        <v>52</v>
      </c>
      <c r="B34" s="1"/>
      <c r="D34" s="1">
        <v>25000000</v>
      </c>
    </row>
    <row r="35" spans="1:4">
      <c r="A35" t="s">
        <v>53</v>
      </c>
    </row>
    <row r="36" spans="1:4">
      <c r="A36" t="s">
        <v>269</v>
      </c>
      <c r="B36" s="1">
        <v>7500000</v>
      </c>
      <c r="C36">
        <v>2</v>
      </c>
      <c r="D36" s="1">
        <f>+B36*C36</f>
        <v>15000000</v>
      </c>
    </row>
    <row r="37" spans="1:4">
      <c r="A37" t="s">
        <v>270</v>
      </c>
      <c r="B37" s="1">
        <v>12300000</v>
      </c>
      <c r="C37">
        <v>1</v>
      </c>
      <c r="D37" s="1">
        <f>+B37*C37</f>
        <v>12300000</v>
      </c>
    </row>
    <row r="38" spans="1:4">
      <c r="A38" t="s">
        <v>54</v>
      </c>
      <c r="D38" s="1">
        <v>5600000</v>
      </c>
    </row>
    <row r="39" spans="1:4">
      <c r="A39" t="s">
        <v>237</v>
      </c>
      <c r="D39" s="1">
        <v>87000000</v>
      </c>
    </row>
    <row r="41" spans="1:4">
      <c r="A41" t="s">
        <v>55</v>
      </c>
    </row>
    <row r="42" spans="1:4">
      <c r="A42" t="s">
        <v>254</v>
      </c>
    </row>
    <row r="43" spans="1:4">
      <c r="A43" t="s">
        <v>273</v>
      </c>
    </row>
    <row r="44" spans="1:4">
      <c r="A44" t="s">
        <v>255</v>
      </c>
    </row>
    <row r="45" spans="1:4">
      <c r="A45" t="s">
        <v>256</v>
      </c>
    </row>
    <row r="47" spans="1:4">
      <c r="A47" s="38" t="s">
        <v>42</v>
      </c>
    </row>
    <row r="48" spans="1:4">
      <c r="A48" s="38" t="s">
        <v>56</v>
      </c>
    </row>
    <row r="49" spans="1:7">
      <c r="A49" s="38" t="s">
        <v>57</v>
      </c>
    </row>
    <row r="50" spans="1:7">
      <c r="A50" s="38" t="s">
        <v>58</v>
      </c>
    </row>
    <row r="52" spans="1:7" ht="18.75">
      <c r="A52" s="115" t="s">
        <v>235</v>
      </c>
      <c r="B52" s="115"/>
      <c r="C52" s="115"/>
      <c r="D52" s="115"/>
      <c r="E52" s="115"/>
      <c r="F52" s="115"/>
    </row>
    <row r="53" spans="1:7" ht="15.75">
      <c r="A53" s="46"/>
      <c r="B53" s="46"/>
      <c r="C53" s="46"/>
      <c r="D53" s="46"/>
      <c r="E53" s="46"/>
      <c r="F53" s="46"/>
    </row>
    <row r="54" spans="1:7" ht="15.75">
      <c r="A54" s="46" t="s">
        <v>118</v>
      </c>
      <c r="B54" s="46"/>
      <c r="C54" s="46"/>
      <c r="D54" s="46"/>
      <c r="E54" s="46"/>
      <c r="F54" s="46"/>
    </row>
    <row r="55" spans="1:7" ht="15.75">
      <c r="A55" s="116" t="s">
        <v>97</v>
      </c>
      <c r="B55" s="116"/>
      <c r="C55" s="116"/>
      <c r="D55" s="116"/>
      <c r="E55" s="116"/>
      <c r="F55" s="116"/>
    </row>
    <row r="56" spans="1:7" ht="15.75">
      <c r="A56" s="47" t="s">
        <v>98</v>
      </c>
      <c r="B56" s="47" t="s">
        <v>99</v>
      </c>
      <c r="C56" s="47" t="s">
        <v>100</v>
      </c>
      <c r="D56" s="47"/>
      <c r="E56" s="47" t="s">
        <v>101</v>
      </c>
      <c r="F56" s="47" t="s">
        <v>102</v>
      </c>
    </row>
    <row r="57" spans="1:7" ht="15.75">
      <c r="A57" s="47" t="s">
        <v>103</v>
      </c>
      <c r="B57" s="48"/>
      <c r="C57" s="47">
        <v>15</v>
      </c>
      <c r="D57" s="47" t="s">
        <v>104</v>
      </c>
      <c r="E57" s="49">
        <v>0.25</v>
      </c>
      <c r="F57" s="47" t="s">
        <v>105</v>
      </c>
      <c r="G57" s="47"/>
    </row>
    <row r="58" spans="1:7" ht="15.75">
      <c r="A58" s="47" t="s">
        <v>106</v>
      </c>
      <c r="B58" s="48"/>
      <c r="C58" s="47">
        <v>5</v>
      </c>
      <c r="D58" s="47" t="s">
        <v>104</v>
      </c>
      <c r="E58" s="49">
        <v>0.25</v>
      </c>
      <c r="F58" s="47" t="s">
        <v>107</v>
      </c>
      <c r="G58" s="47"/>
    </row>
    <row r="59" spans="1:7" ht="15.75">
      <c r="A59" s="47" t="s">
        <v>108</v>
      </c>
      <c r="B59" s="48"/>
      <c r="C59" s="47">
        <v>8</v>
      </c>
      <c r="D59" s="47" t="s">
        <v>104</v>
      </c>
      <c r="E59" s="49">
        <v>0.1</v>
      </c>
      <c r="F59" s="47" t="s">
        <v>109</v>
      </c>
      <c r="G59" s="47"/>
    </row>
    <row r="60" spans="1:7" ht="15.75">
      <c r="A60" s="47" t="s">
        <v>110</v>
      </c>
      <c r="B60" s="48"/>
      <c r="C60" s="47">
        <v>2</v>
      </c>
      <c r="D60" s="47" t="s">
        <v>104</v>
      </c>
      <c r="E60" s="47">
        <v>0</v>
      </c>
      <c r="F60" s="47" t="s">
        <v>105</v>
      </c>
      <c r="G60" s="47"/>
    </row>
    <row r="61" spans="1:7" ht="15.75">
      <c r="A61" s="46"/>
      <c r="B61" s="46" t="s">
        <v>119</v>
      </c>
      <c r="C61" s="46"/>
      <c r="D61" s="46"/>
      <c r="E61" s="46"/>
      <c r="F61" s="46"/>
    </row>
    <row r="62" spans="1:7" ht="15.75">
      <c r="A62" s="46" t="s">
        <v>111</v>
      </c>
      <c r="B62" s="46"/>
      <c r="C62" s="46"/>
      <c r="D62" s="46"/>
      <c r="E62" s="46"/>
      <c r="F62" s="46"/>
    </row>
    <row r="63" spans="1:7" ht="15.75">
      <c r="A63" s="46" t="s">
        <v>112</v>
      </c>
      <c r="B63" s="46"/>
      <c r="C63" s="46"/>
      <c r="D63" s="46"/>
      <c r="E63" s="46"/>
      <c r="F63" s="46"/>
    </row>
    <row r="64" spans="1:7" ht="15.75">
      <c r="A64" s="46" t="s">
        <v>113</v>
      </c>
      <c r="B64" s="46"/>
      <c r="C64" s="46"/>
      <c r="D64" s="46"/>
      <c r="E64" s="46"/>
      <c r="F64" s="46"/>
    </row>
    <row r="65" spans="1:8" ht="15.75">
      <c r="A65" s="46" t="s">
        <v>114</v>
      </c>
      <c r="B65" s="46"/>
      <c r="C65" s="46"/>
      <c r="D65" s="46"/>
      <c r="E65" s="46"/>
      <c r="F65" s="46"/>
    </row>
    <row r="66" spans="1:8" ht="15.75">
      <c r="A66" s="46" t="s">
        <v>115</v>
      </c>
      <c r="B66" s="46"/>
      <c r="C66" s="46"/>
      <c r="D66" s="46"/>
      <c r="E66" s="46"/>
      <c r="F66" s="46"/>
    </row>
    <row r="67" spans="1:8" ht="15.75">
      <c r="A67" s="46" t="s">
        <v>116</v>
      </c>
      <c r="B67" s="46"/>
      <c r="C67" s="46"/>
      <c r="D67" s="46"/>
      <c r="E67" s="46"/>
      <c r="F67" s="46"/>
    </row>
    <row r="68" spans="1:8" ht="15.75">
      <c r="A68" s="46" t="s">
        <v>117</v>
      </c>
      <c r="B68" s="46"/>
      <c r="C68" s="46"/>
      <c r="D68" s="46"/>
      <c r="E68" s="46"/>
      <c r="F68" s="46"/>
    </row>
    <row r="70" spans="1:8" ht="18.75">
      <c r="A70" s="115" t="s">
        <v>154</v>
      </c>
      <c r="B70" s="115"/>
      <c r="C70" s="115"/>
      <c r="D70" s="115"/>
      <c r="E70" s="115"/>
      <c r="F70" s="115"/>
      <c r="G70" s="115"/>
      <c r="H70" s="115"/>
    </row>
    <row r="71" spans="1:8" ht="15.75">
      <c r="A71" s="46" t="s">
        <v>155</v>
      </c>
      <c r="B71" s="46"/>
      <c r="C71" s="46"/>
      <c r="D71" s="46"/>
      <c r="E71" s="46"/>
      <c r="F71" s="46"/>
      <c r="G71" s="46"/>
      <c r="H71" s="46"/>
    </row>
    <row r="72" spans="1:8" ht="15.75">
      <c r="A72" s="46" t="s">
        <v>156</v>
      </c>
      <c r="B72" s="46"/>
      <c r="C72" s="46"/>
      <c r="D72" s="46"/>
      <c r="E72" s="46"/>
      <c r="F72" s="46"/>
      <c r="G72" s="46"/>
      <c r="H72" s="46"/>
    </row>
    <row r="73" spans="1:8" ht="15.75">
      <c r="A73" s="46" t="s">
        <v>157</v>
      </c>
      <c r="B73" s="46"/>
      <c r="C73" s="46"/>
      <c r="D73" s="46"/>
      <c r="E73" s="46"/>
      <c r="F73" s="46"/>
      <c r="G73" s="46"/>
      <c r="H73" s="46"/>
    </row>
    <row r="74" spans="1:8" ht="15.75">
      <c r="A74" s="46" t="s">
        <v>158</v>
      </c>
      <c r="B74" s="46"/>
      <c r="C74" s="46"/>
      <c r="D74" s="46"/>
      <c r="E74" s="46"/>
      <c r="F74" s="46"/>
      <c r="G74" s="46"/>
      <c r="H74" s="46"/>
    </row>
    <row r="75" spans="1:8" ht="15.75">
      <c r="A75" s="46"/>
      <c r="B75" s="46"/>
      <c r="C75" s="46"/>
      <c r="D75" s="46"/>
      <c r="E75" s="46"/>
      <c r="F75" s="46"/>
      <c r="G75" s="46"/>
      <c r="H75" s="46"/>
    </row>
    <row r="76" spans="1:8" ht="15.75">
      <c r="A76" s="112" t="s">
        <v>159</v>
      </c>
      <c r="B76" s="112"/>
      <c r="C76" s="112"/>
      <c r="D76" s="112"/>
      <c r="E76" s="46"/>
      <c r="F76" s="46"/>
      <c r="G76" s="46"/>
      <c r="H76" s="46"/>
    </row>
    <row r="77" spans="1:8" ht="15.75">
      <c r="A77" s="57" t="s">
        <v>160</v>
      </c>
      <c r="B77" s="57" t="s">
        <v>161</v>
      </c>
      <c r="C77" s="57" t="s">
        <v>162</v>
      </c>
      <c r="D77" s="57" t="s">
        <v>163</v>
      </c>
      <c r="E77" s="46"/>
      <c r="F77" s="46"/>
      <c r="G77" s="46"/>
      <c r="H77" s="46"/>
    </row>
    <row r="78" spans="1:8" ht="15.75">
      <c r="A78" s="56" t="s">
        <v>164</v>
      </c>
      <c r="B78" s="56">
        <v>300</v>
      </c>
      <c r="C78" s="56">
        <v>278</v>
      </c>
      <c r="D78" s="56">
        <f>+B78-C78</f>
        <v>22</v>
      </c>
      <c r="E78" s="46"/>
      <c r="F78" s="46"/>
      <c r="G78" s="46"/>
      <c r="H78" s="46"/>
    </row>
    <row r="79" spans="1:8" ht="15.75">
      <c r="A79" s="56" t="s">
        <v>165</v>
      </c>
      <c r="B79" s="56">
        <v>300</v>
      </c>
      <c r="C79" s="56">
        <v>290</v>
      </c>
      <c r="D79" s="56">
        <f>+D78+B79-C79</f>
        <v>32</v>
      </c>
      <c r="E79" s="46"/>
      <c r="F79" s="46"/>
      <c r="G79" s="46"/>
      <c r="H79" s="46"/>
    </row>
    <row r="80" spans="1:8" ht="15.75">
      <c r="A80" s="56" t="s">
        <v>166</v>
      </c>
      <c r="B80" s="56">
        <v>300</v>
      </c>
      <c r="C80" s="56">
        <v>255</v>
      </c>
      <c r="D80" s="56">
        <f t="shared" ref="D80:D89" si="0">+D79+B80-C80</f>
        <v>77</v>
      </c>
      <c r="E80" s="46"/>
      <c r="F80" s="46"/>
      <c r="G80" s="46"/>
      <c r="H80" s="46"/>
    </row>
    <row r="81" spans="1:8" ht="15.75">
      <c r="A81" s="56" t="s">
        <v>167</v>
      </c>
      <c r="B81" s="56">
        <v>300</v>
      </c>
      <c r="C81" s="56">
        <v>305</v>
      </c>
      <c r="D81" s="56">
        <f t="shared" si="0"/>
        <v>72</v>
      </c>
      <c r="E81" s="46"/>
      <c r="F81" s="46"/>
      <c r="G81" s="46"/>
      <c r="H81" s="46"/>
    </row>
    <row r="82" spans="1:8" ht="15.75">
      <c r="A82" s="56" t="s">
        <v>168</v>
      </c>
      <c r="B82" s="56">
        <v>300</v>
      </c>
      <c r="C82" s="56">
        <v>268</v>
      </c>
      <c r="D82" s="56">
        <f t="shared" si="0"/>
        <v>104</v>
      </c>
      <c r="E82" s="46"/>
      <c r="F82" s="46"/>
      <c r="G82" s="46"/>
      <c r="H82" s="46"/>
    </row>
    <row r="83" spans="1:8" ht="15.75">
      <c r="A83" s="56" t="s">
        <v>169</v>
      </c>
      <c r="B83" s="56">
        <v>300</v>
      </c>
      <c r="C83" s="56">
        <v>299</v>
      </c>
      <c r="D83" s="56">
        <f t="shared" si="0"/>
        <v>105</v>
      </c>
      <c r="E83" s="46"/>
      <c r="F83" s="46"/>
      <c r="G83" s="46"/>
      <c r="H83" s="46"/>
    </row>
    <row r="84" spans="1:8" ht="15.75">
      <c r="A84" s="56" t="s">
        <v>170</v>
      </c>
      <c r="B84" s="56">
        <v>300</v>
      </c>
      <c r="C84" s="56">
        <v>306</v>
      </c>
      <c r="D84" s="56">
        <f t="shared" si="0"/>
        <v>99</v>
      </c>
      <c r="E84" s="46"/>
      <c r="F84" s="46"/>
      <c r="G84" s="46"/>
      <c r="H84" s="46"/>
    </row>
    <row r="85" spans="1:8" ht="15.75">
      <c r="A85" s="56" t="s">
        <v>171</v>
      </c>
      <c r="B85" s="56">
        <v>300</v>
      </c>
      <c r="C85" s="56">
        <v>312</v>
      </c>
      <c r="D85" s="56">
        <f t="shared" si="0"/>
        <v>87</v>
      </c>
      <c r="E85" s="46"/>
      <c r="F85" s="46"/>
      <c r="G85" s="46"/>
      <c r="H85" s="46"/>
    </row>
    <row r="86" spans="1:8" ht="15.75">
      <c r="A86" s="56" t="s">
        <v>172</v>
      </c>
      <c r="B86" s="56">
        <v>300</v>
      </c>
      <c r="C86" s="56">
        <v>297</v>
      </c>
      <c r="D86" s="56">
        <f t="shared" si="0"/>
        <v>90</v>
      </c>
      <c r="E86" s="46"/>
      <c r="F86" s="46"/>
      <c r="G86" s="46"/>
      <c r="H86" s="46"/>
    </row>
    <row r="87" spans="1:8" ht="15.75">
      <c r="A87" s="56" t="s">
        <v>173</v>
      </c>
      <c r="B87" s="56">
        <v>300</v>
      </c>
      <c r="C87" s="56">
        <v>323</v>
      </c>
      <c r="D87" s="56">
        <f t="shared" si="0"/>
        <v>67</v>
      </c>
      <c r="E87" s="46"/>
      <c r="F87" s="46"/>
      <c r="G87" s="46"/>
      <c r="H87" s="46"/>
    </row>
    <row r="88" spans="1:8" ht="15.75">
      <c r="A88" s="56" t="s">
        <v>174</v>
      </c>
      <c r="B88" s="56">
        <v>300</v>
      </c>
      <c r="C88" s="56">
        <v>278</v>
      </c>
      <c r="D88" s="56">
        <f t="shared" si="0"/>
        <v>89</v>
      </c>
      <c r="E88" s="46"/>
      <c r="F88" s="46"/>
      <c r="G88" s="46"/>
      <c r="H88" s="46"/>
    </row>
    <row r="89" spans="1:8" ht="15.75">
      <c r="A89" s="56" t="s">
        <v>175</v>
      </c>
      <c r="B89" s="56">
        <v>300</v>
      </c>
      <c r="C89" s="56">
        <v>289</v>
      </c>
      <c r="D89" s="56">
        <f t="shared" si="0"/>
        <v>100</v>
      </c>
      <c r="E89" s="46"/>
      <c r="F89" s="46"/>
      <c r="G89" s="46"/>
      <c r="H89" s="46"/>
    </row>
    <row r="90" spans="1:8" ht="15.75">
      <c r="A90" s="58" t="s">
        <v>176</v>
      </c>
      <c r="B90" s="59">
        <f>SUM(B78:B89)</f>
        <v>3600</v>
      </c>
      <c r="C90" s="59">
        <f>SUM(C78:C89)</f>
        <v>3500</v>
      </c>
      <c r="D90" s="59">
        <v>0</v>
      </c>
      <c r="E90" s="46"/>
      <c r="F90" s="46"/>
      <c r="G90" s="46"/>
      <c r="H90" s="46"/>
    </row>
    <row r="91" spans="1:8" ht="15.75">
      <c r="A91" s="46"/>
      <c r="B91" s="46"/>
      <c r="C91" s="46"/>
      <c r="D91" s="46"/>
      <c r="E91" s="46"/>
      <c r="F91" s="46"/>
      <c r="G91" s="46"/>
      <c r="H91" s="46"/>
    </row>
    <row r="92" spans="1:8" ht="15.75">
      <c r="A92" s="46" t="s">
        <v>257</v>
      </c>
      <c r="B92" s="46"/>
      <c r="C92" s="46"/>
      <c r="D92" s="46"/>
      <c r="E92" s="46"/>
      <c r="F92" s="46"/>
      <c r="G92" s="46"/>
      <c r="H92" s="46"/>
    </row>
    <row r="93" spans="1:8" ht="15.75">
      <c r="A93" s="46" t="s">
        <v>183</v>
      </c>
      <c r="B93" s="46"/>
      <c r="C93" s="46"/>
      <c r="D93" s="46"/>
      <c r="E93" s="46"/>
      <c r="F93" s="46"/>
      <c r="G93" s="46"/>
      <c r="H93" s="46"/>
    </row>
    <row r="94" spans="1:8" ht="15.75">
      <c r="A94" s="46" t="s">
        <v>177</v>
      </c>
      <c r="B94" s="46"/>
      <c r="C94" s="46"/>
      <c r="D94" s="46"/>
      <c r="E94" s="46"/>
      <c r="F94" s="46"/>
      <c r="G94" s="46"/>
      <c r="H94" s="46"/>
    </row>
    <row r="95" spans="1:8" ht="15.75">
      <c r="A95" s="71" t="s">
        <v>184</v>
      </c>
      <c r="B95" s="46"/>
      <c r="C95" s="46"/>
      <c r="D95" s="46"/>
      <c r="E95" s="46"/>
      <c r="F95" s="46"/>
      <c r="G95" s="46"/>
      <c r="H95" s="46"/>
    </row>
    <row r="96" spans="1:8" ht="15.75">
      <c r="A96" s="71" t="s">
        <v>185</v>
      </c>
      <c r="B96" s="46"/>
      <c r="C96" s="46"/>
      <c r="D96" s="46"/>
      <c r="E96" s="46"/>
      <c r="F96" s="46"/>
      <c r="G96" s="46"/>
      <c r="H96" s="46"/>
    </row>
    <row r="97" spans="1:11" ht="15.75">
      <c r="A97" s="71" t="s">
        <v>234</v>
      </c>
      <c r="B97" s="46"/>
      <c r="C97" s="46"/>
      <c r="D97" s="46"/>
      <c r="E97" s="46"/>
      <c r="F97" s="46"/>
      <c r="G97" s="46"/>
      <c r="H97" s="46"/>
    </row>
    <row r="98" spans="1:11" ht="15.75">
      <c r="A98" s="46"/>
      <c r="B98" s="46"/>
      <c r="C98" s="46"/>
      <c r="D98" s="46"/>
      <c r="E98" s="46"/>
      <c r="F98" s="46"/>
      <c r="G98" s="46"/>
      <c r="H98" s="46"/>
    </row>
    <row r="99" spans="1:11" ht="15.75">
      <c r="A99" s="63" t="s">
        <v>215</v>
      </c>
      <c r="B99" s="46"/>
      <c r="C99" s="46"/>
      <c r="G99" s="46"/>
      <c r="H99" s="46"/>
      <c r="I99" s="46"/>
      <c r="J99" s="46"/>
      <c r="K99" s="46"/>
    </row>
    <row r="100" spans="1:11" ht="15.75">
      <c r="A100" s="46" t="s">
        <v>216</v>
      </c>
      <c r="B100" s="46"/>
      <c r="C100" s="46"/>
      <c r="G100" s="46"/>
      <c r="H100" s="46"/>
      <c r="I100" s="46"/>
      <c r="J100" s="46"/>
      <c r="K100" s="46"/>
    </row>
    <row r="101" spans="1:11" ht="15.75">
      <c r="A101" s="46" t="s">
        <v>217</v>
      </c>
      <c r="B101" s="55">
        <v>0.05</v>
      </c>
      <c r="C101" s="46"/>
      <c r="G101" s="46"/>
      <c r="H101" s="46"/>
      <c r="I101" s="46"/>
      <c r="J101" s="46"/>
      <c r="K101" s="46"/>
    </row>
    <row r="102" spans="1:11" ht="15.75">
      <c r="A102" s="46" t="s">
        <v>218</v>
      </c>
      <c r="B102" s="55">
        <v>0.15</v>
      </c>
      <c r="C102" s="46"/>
      <c r="G102" s="46"/>
      <c r="H102" s="46"/>
      <c r="I102" s="46"/>
      <c r="J102" s="46"/>
      <c r="K102" s="46"/>
    </row>
    <row r="103" spans="1:11" ht="15.75">
      <c r="A103" s="46" t="s">
        <v>219</v>
      </c>
      <c r="B103" s="55">
        <v>0.25</v>
      </c>
      <c r="C103" s="46"/>
      <c r="G103" s="55"/>
      <c r="H103" s="46"/>
      <c r="I103" s="46"/>
      <c r="J103" s="46"/>
      <c r="K103" s="46"/>
    </row>
    <row r="104" spans="1:11" ht="15.75">
      <c r="A104" s="46" t="s">
        <v>220</v>
      </c>
      <c r="B104" s="55">
        <v>0.3</v>
      </c>
      <c r="C104" s="46"/>
    </row>
    <row r="106" spans="1:11" ht="15.75">
      <c r="A106" s="18" t="s">
        <v>178</v>
      </c>
      <c r="B106" s="46"/>
      <c r="C106" s="46"/>
    </row>
    <row r="107" spans="1:11" ht="15.75">
      <c r="A107" s="113" t="s">
        <v>179</v>
      </c>
      <c r="B107" s="113"/>
      <c r="C107" s="113"/>
    </row>
    <row r="108" spans="1:11" ht="15.75">
      <c r="A108" s="46" t="s">
        <v>180</v>
      </c>
      <c r="B108" s="70">
        <f>+C90</f>
        <v>3500</v>
      </c>
      <c r="C108" s="54" t="s">
        <v>238</v>
      </c>
    </row>
    <row r="109" spans="1:11" ht="15.75">
      <c r="A109" s="46" t="s">
        <v>181</v>
      </c>
      <c r="B109" s="70" t="s">
        <v>258</v>
      </c>
      <c r="C109" s="54"/>
    </row>
    <row r="110" spans="1:11" ht="15.75">
      <c r="A110" s="46" t="s">
        <v>182</v>
      </c>
      <c r="B110" s="72" t="s">
        <v>240</v>
      </c>
      <c r="C110" s="54" t="s">
        <v>241</v>
      </c>
    </row>
    <row r="111" spans="1:11" ht="15.75">
      <c r="A111" s="46" t="s">
        <v>239</v>
      </c>
      <c r="B111" s="1">
        <f>+B90</f>
        <v>3600</v>
      </c>
      <c r="C111" t="s">
        <v>238</v>
      </c>
    </row>
  </sheetData>
  <mergeCells count="7">
    <mergeCell ref="A76:D76"/>
    <mergeCell ref="A107:C107"/>
    <mergeCell ref="A1:D1"/>
    <mergeCell ref="A26:E26"/>
    <mergeCell ref="A52:F52"/>
    <mergeCell ref="A55:F55"/>
    <mergeCell ref="A70:H7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="172" zoomScaleNormal="172" workbookViewId="0">
      <selection activeCell="A24" sqref="A24"/>
    </sheetView>
  </sheetViews>
  <sheetFormatPr defaultRowHeight="15"/>
  <cols>
    <col min="1" max="1" width="46.42578125" customWidth="1"/>
    <col min="2" max="2" width="54.85546875" customWidth="1"/>
    <col min="3" max="3" width="35.28515625" customWidth="1"/>
  </cols>
  <sheetData>
    <row r="1" spans="1:3" ht="23.25">
      <c r="A1" s="168" t="s">
        <v>353</v>
      </c>
      <c r="B1" s="168"/>
      <c r="C1" s="168"/>
    </row>
    <row r="2" spans="1:3" ht="18.75">
      <c r="A2" s="115" t="s">
        <v>331</v>
      </c>
      <c r="B2" s="115"/>
      <c r="C2" s="115"/>
    </row>
    <row r="3" spans="1:3" ht="18.75">
      <c r="A3" s="115" t="s">
        <v>332</v>
      </c>
      <c r="B3" s="115"/>
      <c r="C3" s="115"/>
    </row>
    <row r="5" spans="1:3">
      <c r="A5" t="s">
        <v>333</v>
      </c>
    </row>
    <row r="6" spans="1:3">
      <c r="A6" t="s">
        <v>334</v>
      </c>
    </row>
    <row r="7" spans="1:3">
      <c r="A7" t="s">
        <v>335</v>
      </c>
    </row>
    <row r="8" spans="1:3">
      <c r="A8" t="s">
        <v>336</v>
      </c>
    </row>
    <row r="10" spans="1:3">
      <c r="A10" s="169" t="s">
        <v>337</v>
      </c>
    </row>
    <row r="11" spans="1:3">
      <c r="A11" t="s">
        <v>338</v>
      </c>
    </row>
    <row r="12" spans="1:3">
      <c r="A12" t="s">
        <v>354</v>
      </c>
    </row>
    <row r="13" spans="1:3">
      <c r="A13" t="s">
        <v>355</v>
      </c>
    </row>
    <row r="14" spans="1:3">
      <c r="A14" t="s">
        <v>356</v>
      </c>
    </row>
    <row r="16" spans="1:3">
      <c r="A16" s="169" t="s">
        <v>339</v>
      </c>
    </row>
    <row r="17" spans="1:1">
      <c r="A17" t="s">
        <v>340</v>
      </c>
    </row>
    <row r="18" spans="1:1">
      <c r="A18" t="s">
        <v>341</v>
      </c>
    </row>
    <row r="19" spans="1:1">
      <c r="A19" t="s">
        <v>357</v>
      </c>
    </row>
    <row r="20" spans="1:1">
      <c r="A20" t="s">
        <v>358</v>
      </c>
    </row>
    <row r="21" spans="1:1">
      <c r="A21" t="s">
        <v>342</v>
      </c>
    </row>
    <row r="22" spans="1:1">
      <c r="A22" t="s">
        <v>343</v>
      </c>
    </row>
    <row r="23" spans="1:1">
      <c r="A23" t="s">
        <v>359</v>
      </c>
    </row>
    <row r="24" spans="1:1">
      <c r="A24" t="s">
        <v>360</v>
      </c>
    </row>
    <row r="25" spans="1:1">
      <c r="A25" t="s">
        <v>344</v>
      </c>
    </row>
    <row r="26" spans="1:1">
      <c r="A26" t="s">
        <v>345</v>
      </c>
    </row>
    <row r="28" spans="1:1">
      <c r="A28" s="169" t="s">
        <v>346</v>
      </c>
    </row>
    <row r="29" spans="1:1">
      <c r="A29" t="s">
        <v>347</v>
      </c>
    </row>
    <row r="30" spans="1:1">
      <c r="A30" t="s">
        <v>348</v>
      </c>
    </row>
    <row r="31" spans="1:1">
      <c r="A31" t="s">
        <v>349</v>
      </c>
    </row>
    <row r="32" spans="1:1">
      <c r="A32" t="s">
        <v>350</v>
      </c>
    </row>
    <row r="33" spans="1:1">
      <c r="A33" t="s">
        <v>351</v>
      </c>
    </row>
    <row r="34" spans="1:1">
      <c r="A34" t="s">
        <v>352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zoomScale="148" zoomScaleNormal="148" workbookViewId="0">
      <selection activeCell="A79" sqref="A79"/>
    </sheetView>
  </sheetViews>
  <sheetFormatPr defaultRowHeight="15"/>
  <cols>
    <col min="1" max="1" width="30.42578125" customWidth="1"/>
    <col min="2" max="2" width="22.5703125" customWidth="1"/>
    <col min="3" max="3" width="21.85546875" customWidth="1"/>
    <col min="4" max="4" width="22.140625" customWidth="1"/>
    <col min="5" max="5" width="19.85546875" customWidth="1"/>
    <col min="6" max="6" width="20" customWidth="1"/>
  </cols>
  <sheetData>
    <row r="1" spans="1:6" ht="26.25">
      <c r="A1" s="120" t="s">
        <v>402</v>
      </c>
      <c r="B1" s="120"/>
      <c r="C1" s="120"/>
      <c r="D1" s="120"/>
      <c r="E1" s="120"/>
      <c r="F1" s="120"/>
    </row>
    <row r="2" spans="1:6" ht="28.5">
      <c r="A2" s="170" t="s">
        <v>361</v>
      </c>
      <c r="B2" s="170"/>
      <c r="C2" s="170"/>
      <c r="D2" s="170"/>
      <c r="E2" s="170"/>
      <c r="F2" s="170"/>
    </row>
    <row r="4" spans="1:6">
      <c r="A4" s="171" t="s">
        <v>362</v>
      </c>
      <c r="B4" s="169"/>
      <c r="C4" s="169"/>
    </row>
    <row r="5" spans="1:6">
      <c r="A5" s="169" t="s">
        <v>363</v>
      </c>
    </row>
    <row r="6" spans="1:6">
      <c r="A6" t="s">
        <v>364</v>
      </c>
      <c r="B6" s="1">
        <v>50000000</v>
      </c>
    </row>
    <row r="7" spans="1:6">
      <c r="A7" t="s">
        <v>365</v>
      </c>
      <c r="B7">
        <v>5</v>
      </c>
      <c r="C7" t="s">
        <v>272</v>
      </c>
      <c r="D7" s="172"/>
      <c r="E7" s="172"/>
    </row>
    <row r="8" spans="1:6">
      <c r="A8" t="s">
        <v>366</v>
      </c>
      <c r="B8" s="173">
        <v>0.12</v>
      </c>
    </row>
    <row r="9" spans="1:6">
      <c r="A9" t="s">
        <v>367</v>
      </c>
      <c r="B9" t="s">
        <v>368</v>
      </c>
    </row>
    <row r="10" spans="1:6">
      <c r="A10" t="s">
        <v>369</v>
      </c>
      <c r="B10" s="174">
        <v>44180</v>
      </c>
    </row>
    <row r="11" spans="1:6">
      <c r="D11" s="175"/>
    </row>
    <row r="12" spans="1:6">
      <c r="A12" s="171" t="s">
        <v>370</v>
      </c>
    </row>
    <row r="13" spans="1:6">
      <c r="A13" s="176" t="s">
        <v>128</v>
      </c>
      <c r="B13" s="176" t="s">
        <v>371</v>
      </c>
      <c r="C13" s="176" t="s">
        <v>130</v>
      </c>
      <c r="D13" s="176" t="s">
        <v>372</v>
      </c>
      <c r="E13" s="176" t="s">
        <v>132</v>
      </c>
      <c r="F13" s="176" t="s">
        <v>373</v>
      </c>
    </row>
    <row r="14" spans="1:6">
      <c r="A14">
        <v>0</v>
      </c>
      <c r="B14" s="177">
        <v>44180</v>
      </c>
      <c r="C14" s="172"/>
      <c r="F14" s="90"/>
    </row>
    <row r="15" spans="1:6">
      <c r="A15">
        <v>1</v>
      </c>
      <c r="B15" s="177">
        <f>+B14+365</f>
        <v>44545</v>
      </c>
      <c r="C15" s="172"/>
      <c r="D15" s="1"/>
      <c r="E15" s="1"/>
      <c r="F15" s="90"/>
    </row>
    <row r="16" spans="1:6">
      <c r="A16">
        <v>2</v>
      </c>
      <c r="B16" s="177">
        <f t="shared" ref="B16:B19" si="0">+B15+365</f>
        <v>44910</v>
      </c>
      <c r="C16" s="172"/>
      <c r="D16" s="1"/>
      <c r="E16" s="1"/>
      <c r="F16" s="90"/>
    </row>
    <row r="17" spans="1:6">
      <c r="A17">
        <v>3</v>
      </c>
      <c r="B17" s="177">
        <f t="shared" si="0"/>
        <v>45275</v>
      </c>
      <c r="C17" s="172"/>
      <c r="D17" s="1"/>
      <c r="E17" s="1"/>
      <c r="F17" s="90"/>
    </row>
    <row r="18" spans="1:6">
      <c r="A18">
        <v>4</v>
      </c>
      <c r="B18" s="177">
        <f t="shared" si="0"/>
        <v>45640</v>
      </c>
      <c r="C18" s="172"/>
      <c r="D18" s="1"/>
      <c r="E18" s="1"/>
      <c r="F18" s="90"/>
    </row>
    <row r="19" spans="1:6">
      <c r="A19">
        <v>5</v>
      </c>
      <c r="B19" s="177">
        <f t="shared" si="0"/>
        <v>46005</v>
      </c>
      <c r="C19" s="172"/>
      <c r="D19" s="1"/>
      <c r="E19" s="1"/>
      <c r="F19" s="90"/>
    </row>
    <row r="21" spans="1:6">
      <c r="A21" s="171" t="s">
        <v>374</v>
      </c>
      <c r="B21" s="169"/>
      <c r="C21" s="169"/>
    </row>
    <row r="22" spans="1:6">
      <c r="A22" s="169" t="s">
        <v>375</v>
      </c>
    </row>
    <row r="23" spans="1:6">
      <c r="A23" t="s">
        <v>149</v>
      </c>
      <c r="B23" s="1">
        <v>50000000</v>
      </c>
    </row>
    <row r="24" spans="1:6">
      <c r="A24" t="s">
        <v>138</v>
      </c>
      <c r="B24">
        <v>5</v>
      </c>
      <c r="C24" t="s">
        <v>104</v>
      </c>
    </row>
    <row r="25" spans="1:6">
      <c r="A25" t="s">
        <v>376</v>
      </c>
      <c r="B25" s="178">
        <f>+B23*25%</f>
        <v>12500000</v>
      </c>
    </row>
    <row r="26" spans="1:6">
      <c r="A26" t="s">
        <v>102</v>
      </c>
      <c r="B26" t="s">
        <v>377</v>
      </c>
    </row>
    <row r="28" spans="1:6">
      <c r="A28" s="171" t="s">
        <v>378</v>
      </c>
    </row>
    <row r="29" spans="1:6">
      <c r="A29" s="176" t="s">
        <v>379</v>
      </c>
      <c r="B29" s="176" t="s">
        <v>104</v>
      </c>
      <c r="C29" s="176" t="s">
        <v>380</v>
      </c>
      <c r="D29" s="176" t="s">
        <v>381</v>
      </c>
      <c r="E29" s="176" t="s">
        <v>144</v>
      </c>
    </row>
    <row r="30" spans="1:6">
      <c r="A30">
        <v>0</v>
      </c>
      <c r="B30">
        <v>2020</v>
      </c>
      <c r="E30" s="90"/>
    </row>
    <row r="31" spans="1:6">
      <c r="A31">
        <v>1</v>
      </c>
      <c r="B31">
        <f>+B30+1</f>
        <v>2021</v>
      </c>
      <c r="C31" s="172"/>
      <c r="D31" s="172"/>
      <c r="E31" s="1"/>
      <c r="F31" s="179"/>
    </row>
    <row r="32" spans="1:6">
      <c r="A32">
        <v>2</v>
      </c>
      <c r="B32">
        <f t="shared" ref="B32:B35" si="1">+B31+1</f>
        <v>2022</v>
      </c>
      <c r="C32" s="172"/>
      <c r="D32" s="172"/>
      <c r="E32" s="1"/>
      <c r="F32" s="179"/>
    </row>
    <row r="33" spans="1:6">
      <c r="A33">
        <v>3</v>
      </c>
      <c r="B33">
        <f t="shared" si="1"/>
        <v>2023</v>
      </c>
      <c r="C33" s="172"/>
      <c r="D33" s="172"/>
      <c r="E33" s="1"/>
      <c r="F33" s="179"/>
    </row>
    <row r="34" spans="1:6">
      <c r="A34">
        <v>4</v>
      </c>
      <c r="B34">
        <f t="shared" si="1"/>
        <v>2024</v>
      </c>
      <c r="C34" s="172"/>
      <c r="D34" s="172"/>
      <c r="E34" s="1"/>
      <c r="F34" s="179"/>
    </row>
    <row r="35" spans="1:6">
      <c r="A35">
        <v>5</v>
      </c>
      <c r="B35">
        <f t="shared" si="1"/>
        <v>2025</v>
      </c>
      <c r="C35" s="172"/>
      <c r="D35" s="172"/>
      <c r="E35" s="180"/>
      <c r="F35" s="179"/>
    </row>
    <row r="37" spans="1:6">
      <c r="A37" s="171" t="s">
        <v>382</v>
      </c>
      <c r="B37" s="169"/>
      <c r="C37" s="169"/>
    </row>
    <row r="38" spans="1:6">
      <c r="A38" s="82" t="s">
        <v>379</v>
      </c>
      <c r="B38" s="82" t="s">
        <v>383</v>
      </c>
      <c r="C38" s="82" t="s">
        <v>384</v>
      </c>
      <c r="D38" s="82" t="s">
        <v>385</v>
      </c>
      <c r="E38" s="82" t="s">
        <v>386</v>
      </c>
      <c r="F38" s="82" t="s">
        <v>387</v>
      </c>
    </row>
    <row r="39" spans="1:6">
      <c r="A39">
        <v>1</v>
      </c>
      <c r="B39" s="1"/>
      <c r="C39" s="90"/>
      <c r="D39" s="172"/>
      <c r="E39" s="1"/>
      <c r="F39" s="90"/>
    </row>
    <row r="40" spans="1:6">
      <c r="A40">
        <v>2</v>
      </c>
      <c r="B40" s="1"/>
      <c r="C40" s="90"/>
      <c r="D40" s="172"/>
      <c r="E40" s="1"/>
      <c r="F40" s="90"/>
    </row>
    <row r="41" spans="1:6">
      <c r="A41">
        <v>3</v>
      </c>
      <c r="B41" s="1"/>
      <c r="C41" s="90"/>
      <c r="D41" s="172"/>
      <c r="E41" s="1"/>
      <c r="F41" s="90"/>
    </row>
    <row r="42" spans="1:6">
      <c r="A42">
        <v>4</v>
      </c>
      <c r="B42" s="1"/>
      <c r="C42" s="90"/>
      <c r="D42" s="172"/>
      <c r="E42" s="1"/>
      <c r="F42" s="90"/>
    </row>
    <row r="43" spans="1:6">
      <c r="A43">
        <v>5</v>
      </c>
      <c r="B43" s="1"/>
      <c r="C43" s="90"/>
      <c r="D43" s="172"/>
      <c r="E43" s="1"/>
      <c r="F43" s="90"/>
    </row>
    <row r="44" spans="1:6">
      <c r="A44">
        <v>5</v>
      </c>
      <c r="F44" s="181"/>
    </row>
    <row r="45" spans="1:6">
      <c r="A45" t="s">
        <v>388</v>
      </c>
      <c r="F45" t="s">
        <v>389</v>
      </c>
    </row>
    <row r="47" spans="1:6">
      <c r="A47" t="s">
        <v>390</v>
      </c>
    </row>
    <row r="48" spans="1:6">
      <c r="A48" t="s">
        <v>391</v>
      </c>
      <c r="C48" s="1"/>
      <c r="D48" s="1"/>
      <c r="E48" s="1"/>
    </row>
    <row r="49" spans="1:6">
      <c r="A49" t="s">
        <v>392</v>
      </c>
      <c r="C49" s="1"/>
      <c r="D49" s="1"/>
      <c r="E49" s="1"/>
    </row>
    <row r="50" spans="1:6">
      <c r="A50" t="s">
        <v>393</v>
      </c>
    </row>
    <row r="51" spans="1:6">
      <c r="A51" t="s">
        <v>394</v>
      </c>
    </row>
    <row r="52" spans="1:6">
      <c r="A52" t="s">
        <v>395</v>
      </c>
    </row>
    <row r="54" spans="1:6">
      <c r="A54" s="171" t="s">
        <v>396</v>
      </c>
      <c r="B54" s="169"/>
      <c r="C54" s="169"/>
      <c r="D54" s="169"/>
    </row>
    <row r="55" spans="1:6">
      <c r="A55" s="82" t="s">
        <v>397</v>
      </c>
      <c r="B55" s="82" t="s">
        <v>398</v>
      </c>
      <c r="C55" s="82" t="s">
        <v>386</v>
      </c>
      <c r="D55" s="82" t="s">
        <v>387</v>
      </c>
      <c r="E55" s="82" t="s">
        <v>399</v>
      </c>
      <c r="F55" s="82" t="s">
        <v>400</v>
      </c>
    </row>
    <row r="56" spans="1:6">
      <c r="A56">
        <v>0</v>
      </c>
      <c r="B56" s="1"/>
      <c r="D56" s="90"/>
      <c r="E56" s="182"/>
      <c r="F56" s="1"/>
    </row>
    <row r="57" spans="1:6">
      <c r="A57">
        <v>1</v>
      </c>
      <c r="B57" s="1"/>
      <c r="C57" s="1"/>
      <c r="D57" s="90"/>
      <c r="E57" s="182"/>
      <c r="F57" s="1"/>
    </row>
    <row r="58" spans="1:6">
      <c r="A58">
        <v>2</v>
      </c>
      <c r="B58" s="1"/>
      <c r="C58" s="1"/>
      <c r="D58" s="90"/>
      <c r="E58" s="182"/>
      <c r="F58" s="1"/>
    </row>
    <row r="59" spans="1:6">
      <c r="A59">
        <v>3</v>
      </c>
      <c r="B59" s="1"/>
      <c r="C59" s="1"/>
      <c r="D59" s="90"/>
      <c r="E59" s="182"/>
      <c r="F59" s="1"/>
    </row>
    <row r="60" spans="1:6">
      <c r="A60">
        <v>4</v>
      </c>
      <c r="B60" s="1"/>
      <c r="C60" s="1"/>
      <c r="D60" s="90"/>
      <c r="E60" s="182"/>
      <c r="F60" s="1"/>
    </row>
    <row r="61" spans="1:6">
      <c r="A61">
        <v>5</v>
      </c>
      <c r="B61" s="1"/>
      <c r="C61" s="1"/>
      <c r="D61" s="90"/>
      <c r="E61" s="182"/>
      <c r="F61" s="1"/>
    </row>
    <row r="62" spans="1:6">
      <c r="D62" t="s">
        <v>389</v>
      </c>
      <c r="F62" s="183"/>
    </row>
    <row r="64" spans="1:6">
      <c r="A64" s="184" t="s">
        <v>401</v>
      </c>
      <c r="B64" s="185"/>
      <c r="C64" s="185"/>
      <c r="D64" s="185"/>
      <c r="E64" s="185"/>
    </row>
    <row r="65" spans="1:6">
      <c r="A65" s="171"/>
      <c r="B65" s="169"/>
      <c r="C65" s="169"/>
      <c r="D65" s="169"/>
      <c r="E65" s="169"/>
      <c r="F65" s="169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opLeftCell="A31" workbookViewId="0">
      <selection activeCell="C37" sqref="C37"/>
    </sheetView>
  </sheetViews>
  <sheetFormatPr defaultRowHeight="15"/>
  <cols>
    <col min="1" max="1" width="24.140625" customWidth="1"/>
    <col min="2" max="2" width="17.140625" customWidth="1"/>
    <col min="3" max="3" width="18" customWidth="1"/>
    <col min="4" max="4" width="15.42578125" customWidth="1"/>
    <col min="5" max="5" width="25.7109375" customWidth="1"/>
    <col min="6" max="6" width="12.140625" customWidth="1"/>
  </cols>
  <sheetData>
    <row r="1" spans="1:6" ht="28.5">
      <c r="A1" s="29" t="s">
        <v>265</v>
      </c>
      <c r="B1" s="83" t="s">
        <v>267</v>
      </c>
    </row>
    <row r="2" spans="1:6" ht="28.5">
      <c r="A2" s="29" t="s">
        <v>266</v>
      </c>
      <c r="B2" s="83" t="s">
        <v>267</v>
      </c>
    </row>
    <row r="4" spans="1:6" ht="26.25">
      <c r="A4" s="120" t="s">
        <v>242</v>
      </c>
      <c r="B4" s="120"/>
      <c r="C4" s="120"/>
      <c r="D4" s="120"/>
      <c r="E4" s="120"/>
      <c r="F4" s="120"/>
    </row>
    <row r="6" spans="1:6" ht="19.5" thickBot="1">
      <c r="A6" s="117" t="s">
        <v>20</v>
      </c>
      <c r="B6" s="117"/>
      <c r="C6" s="117"/>
      <c r="D6" s="117"/>
      <c r="E6" s="117"/>
      <c r="F6" s="117"/>
    </row>
    <row r="7" spans="1:6">
      <c r="A7" s="2" t="s">
        <v>8</v>
      </c>
      <c r="B7" s="3" t="s">
        <v>9</v>
      </c>
      <c r="C7" s="4" t="s">
        <v>10</v>
      </c>
      <c r="D7" s="3" t="s">
        <v>11</v>
      </c>
      <c r="E7" s="3" t="s">
        <v>12</v>
      </c>
      <c r="F7" s="5" t="s">
        <v>13</v>
      </c>
    </row>
    <row r="8" spans="1:6" ht="15.75" thickBot="1">
      <c r="A8" s="6" t="s">
        <v>14</v>
      </c>
      <c r="B8" s="7" t="s">
        <v>15</v>
      </c>
      <c r="C8" s="8" t="s">
        <v>16</v>
      </c>
      <c r="D8" s="32" t="s">
        <v>17</v>
      </c>
      <c r="E8" s="32" t="s">
        <v>18</v>
      </c>
      <c r="F8" s="17" t="s">
        <v>19</v>
      </c>
    </row>
    <row r="9" spans="1:6" ht="26.25">
      <c r="A9" s="9" t="s">
        <v>21</v>
      </c>
      <c r="B9" s="10">
        <v>8</v>
      </c>
      <c r="C9" s="11">
        <v>5</v>
      </c>
      <c r="D9" s="12">
        <v>1</v>
      </c>
      <c r="E9" s="12">
        <v>2</v>
      </c>
      <c r="F9" s="12">
        <f>SUM(B9:E9)</f>
        <v>16</v>
      </c>
    </row>
    <row r="10" spans="1:6">
      <c r="A10" s="14" t="s">
        <v>22</v>
      </c>
      <c r="B10" s="15">
        <v>-4</v>
      </c>
      <c r="C10" s="12">
        <v>5</v>
      </c>
      <c r="D10" s="12">
        <v>1</v>
      </c>
      <c r="E10" s="12">
        <v>2</v>
      </c>
      <c r="F10" s="12">
        <f t="shared" ref="F10:F16" si="0">SUM(B10:E10)</f>
        <v>4</v>
      </c>
    </row>
    <row r="11" spans="1:6">
      <c r="A11" s="12" t="s">
        <v>23</v>
      </c>
      <c r="B11" s="12"/>
      <c r="C11" s="12">
        <v>5</v>
      </c>
      <c r="D11" s="12">
        <v>1</v>
      </c>
      <c r="E11" s="12">
        <v>2</v>
      </c>
      <c r="F11" s="12">
        <f t="shared" si="0"/>
        <v>8</v>
      </c>
    </row>
    <row r="12" spans="1:6">
      <c r="A12" s="12" t="s">
        <v>259</v>
      </c>
      <c r="B12" s="12"/>
      <c r="C12" s="12">
        <v>5</v>
      </c>
      <c r="D12" s="12">
        <v>1</v>
      </c>
      <c r="E12" s="12">
        <v>2</v>
      </c>
      <c r="F12" s="12">
        <f t="shared" si="0"/>
        <v>8</v>
      </c>
    </row>
    <row r="13" spans="1:6">
      <c r="A13" s="16" t="s">
        <v>24</v>
      </c>
      <c r="B13" s="12"/>
      <c r="C13" s="12">
        <v>5</v>
      </c>
      <c r="D13" s="12">
        <v>1</v>
      </c>
      <c r="E13" s="12">
        <v>2</v>
      </c>
      <c r="F13" s="12">
        <f t="shared" si="0"/>
        <v>8</v>
      </c>
    </row>
    <row r="14" spans="1:6">
      <c r="A14" s="16" t="s">
        <v>35</v>
      </c>
      <c r="B14" s="12"/>
      <c r="C14" s="12">
        <v>5</v>
      </c>
      <c r="D14" s="12">
        <v>1</v>
      </c>
      <c r="E14" s="12">
        <v>2</v>
      </c>
      <c r="F14" s="12">
        <f t="shared" si="0"/>
        <v>8</v>
      </c>
    </row>
    <row r="15" spans="1:6">
      <c r="A15" s="16" t="s">
        <v>36</v>
      </c>
      <c r="B15" s="12"/>
      <c r="C15" s="12">
        <v>5</v>
      </c>
      <c r="D15" s="12">
        <v>1</v>
      </c>
      <c r="E15" s="12">
        <v>2</v>
      </c>
      <c r="F15" s="12">
        <f t="shared" si="0"/>
        <v>8</v>
      </c>
    </row>
    <row r="16" spans="1:6">
      <c r="A16" s="16" t="s">
        <v>25</v>
      </c>
      <c r="B16" s="12"/>
      <c r="C16" s="12">
        <v>5</v>
      </c>
      <c r="D16" s="12">
        <v>1</v>
      </c>
      <c r="E16" s="12">
        <v>2</v>
      </c>
      <c r="F16" s="12">
        <f t="shared" si="0"/>
        <v>8</v>
      </c>
    </row>
    <row r="17" spans="1:8">
      <c r="A17" s="13"/>
    </row>
    <row r="18" spans="1:8" ht="15.75" thickBot="1">
      <c r="A18" s="118" t="s">
        <v>26</v>
      </c>
      <c r="B18" s="118"/>
      <c r="C18" s="118"/>
      <c r="D18" s="118"/>
      <c r="E18" s="118"/>
    </row>
    <row r="19" spans="1:8">
      <c r="A19" s="19" t="s">
        <v>27</v>
      </c>
      <c r="B19" s="20"/>
      <c r="C19" s="20"/>
      <c r="D19" s="20"/>
      <c r="E19" s="21">
        <v>10</v>
      </c>
      <c r="F19" t="s">
        <v>238</v>
      </c>
    </row>
    <row r="20" spans="1:8" ht="15.75" thickBot="1">
      <c r="A20" s="22" t="s">
        <v>28</v>
      </c>
      <c r="B20" s="23"/>
      <c r="C20" s="23"/>
      <c r="D20" s="23"/>
      <c r="E20" s="24">
        <f>+E19*G20</f>
        <v>300</v>
      </c>
      <c r="F20" t="s">
        <v>238</v>
      </c>
      <c r="G20">
        <v>30</v>
      </c>
      <c r="H20" t="s">
        <v>268</v>
      </c>
    </row>
    <row r="22" spans="1:8">
      <c r="A22" s="119" t="s">
        <v>29</v>
      </c>
      <c r="B22" s="119"/>
      <c r="C22" s="119"/>
      <c r="D22" s="119"/>
      <c r="E22" s="119"/>
    </row>
    <row r="23" spans="1:8" ht="15.75" thickBot="1">
      <c r="A23" s="6" t="s">
        <v>14</v>
      </c>
      <c r="B23" s="32" t="s">
        <v>30</v>
      </c>
      <c r="C23" s="31" t="s">
        <v>31</v>
      </c>
      <c r="D23" s="32" t="s">
        <v>19</v>
      </c>
      <c r="E23" s="33" t="s">
        <v>14</v>
      </c>
    </row>
    <row r="24" spans="1:8" ht="18.75">
      <c r="A24" s="9" t="s">
        <v>21</v>
      </c>
      <c r="B24" s="26">
        <v>102000</v>
      </c>
      <c r="C24" s="26">
        <f>+B24*$E$19</f>
        <v>1020000</v>
      </c>
      <c r="D24" s="26">
        <f>+F9</f>
        <v>16</v>
      </c>
      <c r="E24" s="36">
        <f>+C24*D24</f>
        <v>16320000</v>
      </c>
    </row>
    <row r="25" spans="1:8" ht="18.75">
      <c r="A25" s="14" t="s">
        <v>22</v>
      </c>
      <c r="B25" s="26">
        <v>56800</v>
      </c>
      <c r="C25" s="26">
        <f t="shared" ref="C25:C28" si="1">+B25*$E$19</f>
        <v>568000</v>
      </c>
      <c r="D25" s="26">
        <f t="shared" ref="D25:D31" si="2">+F10</f>
        <v>4</v>
      </c>
      <c r="E25" s="36">
        <f t="shared" ref="E25:E31" si="3">+C25*D25</f>
        <v>2272000</v>
      </c>
    </row>
    <row r="26" spans="1:8" ht="18.75">
      <c r="A26" s="86" t="s">
        <v>23</v>
      </c>
      <c r="B26" s="26">
        <v>86700</v>
      </c>
      <c r="C26" s="26">
        <f t="shared" si="1"/>
        <v>867000</v>
      </c>
      <c r="D26" s="26">
        <f t="shared" si="2"/>
        <v>8</v>
      </c>
      <c r="E26" s="36">
        <f t="shared" si="3"/>
        <v>6936000</v>
      </c>
    </row>
    <row r="27" spans="1:8" ht="18.75">
      <c r="A27" s="86" t="s">
        <v>259</v>
      </c>
      <c r="B27" s="26">
        <v>12500</v>
      </c>
      <c r="C27" s="26">
        <f t="shared" si="1"/>
        <v>125000</v>
      </c>
      <c r="D27" s="26">
        <f t="shared" si="2"/>
        <v>8</v>
      </c>
      <c r="E27" s="36">
        <f t="shared" si="3"/>
        <v>1000000</v>
      </c>
    </row>
    <row r="28" spans="1:8" ht="18.75">
      <c r="A28" s="87" t="s">
        <v>24</v>
      </c>
      <c r="B28" s="26">
        <v>123000</v>
      </c>
      <c r="C28" s="26">
        <f t="shared" si="1"/>
        <v>1230000</v>
      </c>
      <c r="D28" s="26">
        <f t="shared" si="2"/>
        <v>8</v>
      </c>
      <c r="E28" s="36">
        <f t="shared" si="3"/>
        <v>9840000</v>
      </c>
    </row>
    <row r="29" spans="1:8" ht="18.75">
      <c r="A29" s="16" t="s">
        <v>35</v>
      </c>
      <c r="B29" s="25"/>
      <c r="C29" s="37">
        <f>+G29</f>
        <v>290000</v>
      </c>
      <c r="D29" s="26">
        <f t="shared" si="2"/>
        <v>8</v>
      </c>
      <c r="E29" s="36">
        <f t="shared" si="3"/>
        <v>2320000</v>
      </c>
      <c r="F29" s="1">
        <v>8700000</v>
      </c>
      <c r="G29" s="1">
        <f>+F29/30</f>
        <v>290000</v>
      </c>
    </row>
    <row r="30" spans="1:8" ht="18.75">
      <c r="A30" s="16" t="s">
        <v>36</v>
      </c>
      <c r="B30" s="26"/>
      <c r="C30" s="37">
        <f t="shared" ref="C30:C31" si="4">+G30</f>
        <v>116666.66666666667</v>
      </c>
      <c r="D30" s="26">
        <f t="shared" si="2"/>
        <v>8</v>
      </c>
      <c r="E30" s="36">
        <f t="shared" si="3"/>
        <v>933333.33333333337</v>
      </c>
      <c r="F30" s="1">
        <v>3500000</v>
      </c>
      <c r="G30" s="1">
        <f t="shared" ref="G30:G31" si="5">+F30/30</f>
        <v>116666.66666666667</v>
      </c>
    </row>
    <row r="31" spans="1:8" ht="18.75">
      <c r="A31" s="16" t="s">
        <v>25</v>
      </c>
      <c r="B31" s="26"/>
      <c r="C31" s="37">
        <f t="shared" si="4"/>
        <v>413333.33333333331</v>
      </c>
      <c r="D31" s="26">
        <f t="shared" si="2"/>
        <v>8</v>
      </c>
      <c r="E31" s="36">
        <f t="shared" si="3"/>
        <v>3306666.6666666665</v>
      </c>
      <c r="F31" s="1">
        <v>12400000</v>
      </c>
      <c r="G31" s="1">
        <f t="shared" si="5"/>
        <v>413333.33333333331</v>
      </c>
    </row>
    <row r="32" spans="1:8" ht="15.75" thickBot="1">
      <c r="A32" s="22" t="s">
        <v>32</v>
      </c>
      <c r="B32" s="27"/>
      <c r="C32" s="26"/>
      <c r="D32" s="26"/>
      <c r="E32" s="26">
        <v>8000000</v>
      </c>
    </row>
    <row r="33" spans="1:6" ht="29.25" thickBot="1">
      <c r="A33" s="28"/>
      <c r="B33" s="73">
        <f>SUM(B24:B32)</f>
        <v>381000</v>
      </c>
      <c r="C33" s="34">
        <f>SUM(C24:C32)</f>
        <v>4630000</v>
      </c>
      <c r="D33" s="35"/>
      <c r="E33" s="74">
        <f>SUM(E24:E32)</f>
        <v>50928000</v>
      </c>
      <c r="F33" s="29" t="s">
        <v>260</v>
      </c>
    </row>
    <row r="34" spans="1:6">
      <c r="F34" s="82" t="s">
        <v>261</v>
      </c>
    </row>
    <row r="36" spans="1:6" ht="28.5">
      <c r="B36" s="29" t="s">
        <v>33</v>
      </c>
      <c r="C36" s="30" t="s">
        <v>34</v>
      </c>
    </row>
  </sheetData>
  <mergeCells count="4">
    <mergeCell ref="A6:F6"/>
    <mergeCell ref="A18:E18"/>
    <mergeCell ref="A22:E22"/>
    <mergeCell ref="A4:F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opLeftCell="A40" zoomScale="148" zoomScaleNormal="148" workbookViewId="0">
      <selection activeCell="C40" sqref="C40"/>
    </sheetView>
  </sheetViews>
  <sheetFormatPr defaultRowHeight="15.75"/>
  <cols>
    <col min="1" max="1" width="24.5703125" style="39" customWidth="1"/>
    <col min="2" max="2" width="16.28515625" style="39" customWidth="1"/>
    <col min="3" max="3" width="20.85546875" style="39" customWidth="1"/>
    <col min="4" max="4" width="19.5703125" style="39" customWidth="1"/>
    <col min="6" max="6" width="11.7109375" bestFit="1" customWidth="1"/>
  </cols>
  <sheetData>
    <row r="1" spans="1:4" ht="23.25">
      <c r="A1" s="84" t="s">
        <v>265</v>
      </c>
      <c r="B1" s="85" t="s">
        <v>267</v>
      </c>
    </row>
    <row r="2" spans="1:4" ht="23.25">
      <c r="A2" s="84" t="s">
        <v>266</v>
      </c>
      <c r="B2" s="85" t="s">
        <v>267</v>
      </c>
    </row>
    <row r="4" spans="1:4">
      <c r="A4" s="112" t="s">
        <v>263</v>
      </c>
      <c r="B4" s="112"/>
      <c r="C4" s="112"/>
      <c r="D4" s="112"/>
    </row>
    <row r="5" spans="1:4">
      <c r="A5" s="75" t="s">
        <v>44</v>
      </c>
      <c r="B5" s="76"/>
      <c r="C5" s="76"/>
      <c r="D5" s="76"/>
    </row>
    <row r="6" spans="1:4">
      <c r="A6" s="40" t="s">
        <v>45</v>
      </c>
      <c r="B6" s="40"/>
      <c r="C6" s="40"/>
      <c r="D6" s="40" t="s">
        <v>48</v>
      </c>
    </row>
    <row r="7" spans="1:4">
      <c r="A7" s="41" t="s">
        <v>262</v>
      </c>
      <c r="B7" s="41">
        <v>275</v>
      </c>
      <c r="C7" s="42">
        <v>350000</v>
      </c>
      <c r="D7" s="42">
        <f>+B7*C7</f>
        <v>96250000</v>
      </c>
    </row>
    <row r="8" spans="1:4">
      <c r="A8" s="41" t="s">
        <v>46</v>
      </c>
      <c r="B8" s="41"/>
      <c r="C8" s="42"/>
      <c r="D8" s="42">
        <v>175000000</v>
      </c>
    </row>
    <row r="9" spans="1:4">
      <c r="A9" s="41" t="s">
        <v>47</v>
      </c>
      <c r="B9" s="41"/>
      <c r="C9" s="42"/>
      <c r="D9" s="42">
        <v>112000000</v>
      </c>
    </row>
    <row r="10" spans="1:4">
      <c r="A10" s="129" t="s">
        <v>49</v>
      </c>
      <c r="B10" s="130"/>
      <c r="C10" s="131"/>
      <c r="D10" s="77">
        <f>SUM(D7:D9)</f>
        <v>383250000</v>
      </c>
    </row>
    <row r="12" spans="1:4">
      <c r="A12" s="75" t="s">
        <v>59</v>
      </c>
      <c r="B12" s="76"/>
      <c r="C12" s="76"/>
      <c r="D12" s="76"/>
    </row>
    <row r="13" spans="1:4">
      <c r="A13" s="132" t="s">
        <v>60</v>
      </c>
      <c r="B13" s="133"/>
      <c r="C13" s="134"/>
      <c r="D13" s="43" t="s">
        <v>61</v>
      </c>
    </row>
    <row r="14" spans="1:4">
      <c r="A14" s="41" t="s">
        <v>14</v>
      </c>
      <c r="B14" s="41"/>
      <c r="C14" s="41"/>
      <c r="D14" s="88">
        <f>+'jawaban kasus1'!E33</f>
        <v>50928000</v>
      </c>
    </row>
    <row r="15" spans="1:4">
      <c r="A15" s="41" t="s">
        <v>62</v>
      </c>
      <c r="B15" s="41"/>
      <c r="C15" s="41"/>
      <c r="D15" s="41"/>
    </row>
    <row r="16" spans="1:4">
      <c r="A16" s="41" t="s">
        <v>63</v>
      </c>
      <c r="B16" s="41"/>
      <c r="C16" s="41"/>
      <c r="D16" s="88">
        <f>+'soal UTS'!D34</f>
        <v>25000000</v>
      </c>
    </row>
    <row r="17" spans="1:7">
      <c r="A17" s="41" t="s">
        <v>64</v>
      </c>
      <c r="B17" s="41"/>
      <c r="C17" s="41"/>
      <c r="D17" s="41"/>
    </row>
    <row r="18" spans="1:7">
      <c r="A18" s="41" t="s">
        <v>66</v>
      </c>
      <c r="B18" s="41">
        <v>5</v>
      </c>
      <c r="C18" s="88">
        <f>+'soal UTS'!B36</f>
        <v>7500000</v>
      </c>
      <c r="D18" s="88">
        <f>+B18*C18</f>
        <v>37500000</v>
      </c>
    </row>
    <row r="19" spans="1:7">
      <c r="A19" s="41" t="s">
        <v>67</v>
      </c>
      <c r="B19" s="41">
        <v>2</v>
      </c>
      <c r="C19" s="88">
        <f>+'soal UTS'!B37</f>
        <v>12300000</v>
      </c>
      <c r="D19" s="88">
        <f>+B19*C19</f>
        <v>24600000</v>
      </c>
    </row>
    <row r="20" spans="1:7">
      <c r="A20" s="41" t="s">
        <v>65</v>
      </c>
      <c r="B20" s="41"/>
      <c r="C20" s="41"/>
      <c r="D20" s="88">
        <f>+'soal UTS'!D38</f>
        <v>5600000</v>
      </c>
    </row>
    <row r="21" spans="1:7">
      <c r="A21" s="121" t="s">
        <v>68</v>
      </c>
      <c r="B21" s="121"/>
      <c r="C21" s="121"/>
      <c r="D21" s="89">
        <f>SUM(D14:D20)</f>
        <v>143628000</v>
      </c>
    </row>
    <row r="23" spans="1:7">
      <c r="A23" s="128" t="s">
        <v>69</v>
      </c>
      <c r="B23" s="128"/>
      <c r="C23" s="128"/>
      <c r="D23" s="128"/>
    </row>
    <row r="24" spans="1:7">
      <c r="A24" s="121" t="s">
        <v>60</v>
      </c>
      <c r="B24" s="121"/>
      <c r="C24" s="121"/>
      <c r="D24" s="40" t="s">
        <v>61</v>
      </c>
    </row>
    <row r="25" spans="1:7">
      <c r="A25" s="125" t="s">
        <v>70</v>
      </c>
      <c r="B25" s="126"/>
      <c r="C25" s="127"/>
      <c r="D25" s="88">
        <f>+D9</f>
        <v>112000000</v>
      </c>
    </row>
    <row r="26" spans="1:7">
      <c r="A26" s="125" t="s">
        <v>71</v>
      </c>
      <c r="B26" s="126"/>
      <c r="C26" s="127"/>
      <c r="D26" s="41"/>
    </row>
    <row r="27" spans="1:7">
      <c r="A27" s="41" t="s">
        <v>72</v>
      </c>
      <c r="B27" s="44">
        <v>0.2</v>
      </c>
      <c r="C27" s="88">
        <f>+'soal UTS'!D39</f>
        <v>87000000</v>
      </c>
      <c r="D27" s="88">
        <f>+B27*C27</f>
        <v>17400000</v>
      </c>
      <c r="F27" s="90">
        <f>+C27-D27</f>
        <v>69600000</v>
      </c>
      <c r="G27" t="s">
        <v>271</v>
      </c>
    </row>
    <row r="28" spans="1:7">
      <c r="A28" s="125" t="s">
        <v>73</v>
      </c>
      <c r="B28" s="126"/>
      <c r="C28" s="127"/>
      <c r="D28" s="88">
        <f>+D16</f>
        <v>25000000</v>
      </c>
    </row>
    <row r="29" spans="1:7">
      <c r="A29" s="125" t="s">
        <v>74</v>
      </c>
      <c r="B29" s="126"/>
      <c r="C29" s="127"/>
      <c r="D29" s="88">
        <f>+D18+D19</f>
        <v>62100000</v>
      </c>
    </row>
    <row r="30" spans="1:7">
      <c r="A30" s="125" t="s">
        <v>75</v>
      </c>
      <c r="B30" s="126"/>
      <c r="C30" s="127"/>
      <c r="D30" s="88">
        <f>+D20</f>
        <v>5600000</v>
      </c>
    </row>
    <row r="31" spans="1:7">
      <c r="A31" s="124" t="s">
        <v>76</v>
      </c>
      <c r="B31" s="124"/>
      <c r="C31" s="124"/>
      <c r="D31" s="88">
        <f>SUM(D27:D30)</f>
        <v>110100000</v>
      </c>
    </row>
    <row r="32" spans="1:7">
      <c r="A32" s="121" t="s">
        <v>77</v>
      </c>
      <c r="B32" s="121"/>
      <c r="C32" s="121"/>
      <c r="D32" s="89">
        <f>+D25-D31</f>
        <v>1900000</v>
      </c>
    </row>
    <row r="33" spans="1:4">
      <c r="A33" s="124" t="s">
        <v>78</v>
      </c>
      <c r="B33" s="124"/>
      <c r="C33" s="124"/>
      <c r="D33" s="88">
        <f>+D14</f>
        <v>50928000</v>
      </c>
    </row>
    <row r="34" spans="1:4">
      <c r="A34" s="121" t="s">
        <v>79</v>
      </c>
      <c r="B34" s="121"/>
      <c r="C34" s="121"/>
      <c r="D34" s="91">
        <f>+D33-D32</f>
        <v>49028000</v>
      </c>
    </row>
    <row r="36" spans="1:4">
      <c r="A36" s="39" t="s">
        <v>80</v>
      </c>
    </row>
    <row r="37" spans="1:4">
      <c r="A37" s="112" t="s">
        <v>95</v>
      </c>
      <c r="B37" s="112"/>
      <c r="C37" s="112"/>
      <c r="D37" s="112"/>
    </row>
    <row r="38" spans="1:4">
      <c r="A38" s="123" t="s">
        <v>96</v>
      </c>
      <c r="B38" s="123"/>
      <c r="C38" s="123"/>
      <c r="D38" s="123"/>
    </row>
    <row r="39" spans="1:4">
      <c r="A39" s="122" t="s">
        <v>81</v>
      </c>
      <c r="B39" s="122"/>
      <c r="C39" s="80" t="s">
        <v>83</v>
      </c>
      <c r="D39" s="81"/>
    </row>
    <row r="40" spans="1:4">
      <c r="A40" s="41" t="s">
        <v>82</v>
      </c>
      <c r="B40" s="41"/>
      <c r="C40" s="41" t="s">
        <v>84</v>
      </c>
      <c r="D40" s="41"/>
    </row>
    <row r="41" spans="1:4">
      <c r="A41" s="41" t="s">
        <v>14</v>
      </c>
      <c r="B41" s="88">
        <f>+D14</f>
        <v>50928000</v>
      </c>
      <c r="C41" s="45" t="s">
        <v>85</v>
      </c>
      <c r="D41" s="88">
        <f>+D34</f>
        <v>49028000</v>
      </c>
    </row>
    <row r="42" spans="1:4">
      <c r="A42" s="41" t="s">
        <v>62</v>
      </c>
      <c r="B42" s="41"/>
      <c r="C42" s="45" t="s">
        <v>86</v>
      </c>
      <c r="D42" s="88">
        <f>+F27</f>
        <v>69600000</v>
      </c>
    </row>
    <row r="43" spans="1:4">
      <c r="A43" s="45" t="s">
        <v>88</v>
      </c>
      <c r="B43" s="88">
        <f>+D7</f>
        <v>96250000</v>
      </c>
      <c r="C43" s="41"/>
      <c r="D43" s="41"/>
    </row>
    <row r="44" spans="1:4">
      <c r="A44" s="45" t="s">
        <v>89</v>
      </c>
      <c r="B44" s="88">
        <f>+'jawaban kasus2'!D8+'jawaban kasus2'!D16</f>
        <v>200000000</v>
      </c>
      <c r="C44" s="41"/>
      <c r="D44" s="41"/>
    </row>
    <row r="45" spans="1:4">
      <c r="A45" s="45" t="s">
        <v>90</v>
      </c>
      <c r="B45" s="88">
        <f>+D29</f>
        <v>62100000</v>
      </c>
      <c r="C45" s="41" t="s">
        <v>87</v>
      </c>
      <c r="D45" s="88">
        <f>+D10</f>
        <v>383250000</v>
      </c>
    </row>
    <row r="46" spans="1:4">
      <c r="A46" s="45" t="s">
        <v>91</v>
      </c>
      <c r="B46" s="88">
        <f>+C27</f>
        <v>87000000</v>
      </c>
      <c r="C46" s="41"/>
      <c r="D46" s="41"/>
    </row>
    <row r="47" spans="1:4">
      <c r="A47" s="45" t="s">
        <v>92</v>
      </c>
      <c r="B47" s="88">
        <f>+D20</f>
        <v>5600000</v>
      </c>
      <c r="C47" s="41"/>
      <c r="D47" s="41"/>
    </row>
    <row r="48" spans="1:4">
      <c r="A48" s="78" t="s">
        <v>93</v>
      </c>
      <c r="B48" s="92">
        <f>SUM(B41:B47)</f>
        <v>501878000</v>
      </c>
      <c r="C48" s="79" t="s">
        <v>94</v>
      </c>
      <c r="D48" s="89">
        <f>SUM(D41:D47)</f>
        <v>501878000</v>
      </c>
    </row>
  </sheetData>
  <mergeCells count="18">
    <mergeCell ref="A4:D4"/>
    <mergeCell ref="A23:D23"/>
    <mergeCell ref="A10:C10"/>
    <mergeCell ref="A13:C13"/>
    <mergeCell ref="A21:C21"/>
    <mergeCell ref="A24:C24"/>
    <mergeCell ref="A39:B39"/>
    <mergeCell ref="A37:D37"/>
    <mergeCell ref="A38:D38"/>
    <mergeCell ref="A33:C33"/>
    <mergeCell ref="A34:C34"/>
    <mergeCell ref="A31:C31"/>
    <mergeCell ref="A32:C32"/>
    <mergeCell ref="A25:C25"/>
    <mergeCell ref="A28:C28"/>
    <mergeCell ref="A29:C29"/>
    <mergeCell ref="A30:C30"/>
    <mergeCell ref="A26:C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8"/>
  <sheetViews>
    <sheetView topLeftCell="A36" workbookViewId="0">
      <selection activeCell="E103" sqref="E103:E104"/>
    </sheetView>
  </sheetViews>
  <sheetFormatPr defaultRowHeight="15"/>
  <cols>
    <col min="1" max="1" width="19.42578125" customWidth="1"/>
    <col min="2" max="2" width="21.7109375" customWidth="1"/>
    <col min="3" max="3" width="21.42578125" customWidth="1"/>
    <col min="4" max="4" width="19.85546875" customWidth="1"/>
    <col min="5" max="5" width="21.5703125" customWidth="1"/>
    <col min="6" max="6" width="18.7109375" customWidth="1"/>
  </cols>
  <sheetData>
    <row r="1" spans="1:6" ht="23.25">
      <c r="A1" s="84" t="s">
        <v>265</v>
      </c>
      <c r="B1" s="85" t="s">
        <v>267</v>
      </c>
    </row>
    <row r="2" spans="1:6" ht="23.25">
      <c r="A2" s="84" t="s">
        <v>266</v>
      </c>
      <c r="B2" s="85" t="s">
        <v>267</v>
      </c>
    </row>
    <row r="4" spans="1:6" ht="15.75">
      <c r="A4" s="112" t="s">
        <v>120</v>
      </c>
      <c r="B4" s="112"/>
      <c r="C4" s="112"/>
      <c r="D4" s="112"/>
      <c r="E4" s="112"/>
      <c r="F4" s="46"/>
    </row>
    <row r="5" spans="1:6" ht="15.75">
      <c r="A5" s="50" t="s">
        <v>121</v>
      </c>
      <c r="B5" s="50"/>
      <c r="C5" s="46"/>
      <c r="D5" s="46"/>
      <c r="E5" s="46"/>
      <c r="F5" s="46"/>
    </row>
    <row r="6" spans="1:6" ht="15.75">
      <c r="A6" s="135" t="s">
        <v>122</v>
      </c>
      <c r="B6" s="136"/>
      <c r="C6" s="48">
        <f>+'jawaban kasus2'!D41</f>
        <v>49028000</v>
      </c>
      <c r="D6" s="46"/>
      <c r="E6" s="18" t="s">
        <v>264</v>
      </c>
      <c r="F6" s="46"/>
    </row>
    <row r="7" spans="1:6" ht="15.75">
      <c r="A7" s="47" t="s">
        <v>123</v>
      </c>
      <c r="B7" s="47"/>
      <c r="C7" s="47">
        <v>5</v>
      </c>
      <c r="D7" s="46" t="s">
        <v>272</v>
      </c>
      <c r="E7" s="46"/>
      <c r="F7" s="46"/>
    </row>
    <row r="8" spans="1:6" ht="15.75">
      <c r="A8" s="47" t="s">
        <v>124</v>
      </c>
      <c r="B8" s="47"/>
      <c r="C8" s="95">
        <v>0.13500000000000001</v>
      </c>
      <c r="D8" s="46"/>
      <c r="E8" s="46"/>
      <c r="F8" s="46"/>
    </row>
    <row r="9" spans="1:6" ht="15.75">
      <c r="A9" s="47" t="s">
        <v>125</v>
      </c>
      <c r="B9" s="47"/>
      <c r="C9" s="47">
        <v>0</v>
      </c>
      <c r="D9" s="46"/>
      <c r="E9" s="46"/>
      <c r="F9" s="46"/>
    </row>
    <row r="10" spans="1:6" ht="15.75">
      <c r="A10" s="135" t="s">
        <v>126</v>
      </c>
      <c r="B10" s="136"/>
      <c r="C10" s="51">
        <v>44192</v>
      </c>
      <c r="D10" s="46"/>
      <c r="E10" s="46"/>
      <c r="F10" s="46"/>
    </row>
    <row r="11" spans="1:6" ht="15.75">
      <c r="A11" s="46"/>
      <c r="B11" s="46"/>
      <c r="C11" s="46"/>
      <c r="D11" s="46"/>
      <c r="E11" s="46"/>
      <c r="F11" s="46"/>
    </row>
    <row r="12" spans="1:6" ht="15.75">
      <c r="A12" s="112" t="s">
        <v>127</v>
      </c>
      <c r="B12" s="112"/>
      <c r="C12" s="112"/>
      <c r="D12" s="46"/>
      <c r="E12" s="46"/>
      <c r="F12" s="46"/>
    </row>
    <row r="13" spans="1:6" ht="15.75">
      <c r="A13" s="52" t="s">
        <v>128</v>
      </c>
      <c r="B13" s="52" t="s">
        <v>129</v>
      </c>
      <c r="C13" s="52" t="s">
        <v>130</v>
      </c>
      <c r="D13" s="52" t="s">
        <v>131</v>
      </c>
      <c r="E13" s="52" t="s">
        <v>132</v>
      </c>
      <c r="F13" s="52" t="s">
        <v>133</v>
      </c>
    </row>
    <row r="14" spans="1:6" ht="15.75">
      <c r="A14" s="47">
        <v>0</v>
      </c>
      <c r="B14" s="51">
        <f>+C10</f>
        <v>44192</v>
      </c>
      <c r="C14" s="47"/>
      <c r="D14" s="47"/>
      <c r="E14" s="47"/>
      <c r="F14" s="48">
        <f>+C6</f>
        <v>49028000</v>
      </c>
    </row>
    <row r="15" spans="1:6" ht="15.75">
      <c r="A15" s="47">
        <v>1</v>
      </c>
      <c r="B15" s="51">
        <f>+B14+365</f>
        <v>44557</v>
      </c>
      <c r="C15" s="94">
        <f>PMT($C$8,$C$7,$C$6)*-1</f>
        <v>14109821.828708053</v>
      </c>
      <c r="D15" s="94">
        <f>PPMT($C$8,A15,$C$7,$C$6)*-1</f>
        <v>7491041.8287080526</v>
      </c>
      <c r="E15" s="94">
        <f>IPMT($C$8,A15,$C$7,$C$6)*-1</f>
        <v>6618780</v>
      </c>
      <c r="F15" s="94">
        <f>+F14-D15</f>
        <v>41536958.171291947</v>
      </c>
    </row>
    <row r="16" spans="1:6" ht="15.75">
      <c r="A16" s="47">
        <v>2</v>
      </c>
      <c r="B16" s="51">
        <f t="shared" ref="B16:B19" si="0">+B15+365</f>
        <v>44922</v>
      </c>
      <c r="C16" s="94">
        <f t="shared" ref="C16:C19" si="1">PMT($C$8,$C$7,$C$6)*-1</f>
        <v>14109821.828708053</v>
      </c>
      <c r="D16" s="94">
        <f t="shared" ref="D16:D19" si="2">PPMT($C$8,A16,$C$7,$C$6)*-1</f>
        <v>8502332.475583639</v>
      </c>
      <c r="E16" s="94">
        <f t="shared" ref="E16:E19" si="3">IPMT($C$8,A16,$C$7,$C$6)*-1</f>
        <v>5607489.3531244136</v>
      </c>
      <c r="F16" s="94">
        <f t="shared" ref="F16:F19" si="4">+F15-D16</f>
        <v>33034625.695708308</v>
      </c>
    </row>
    <row r="17" spans="1:6" ht="15.75">
      <c r="A17" s="47">
        <v>3</v>
      </c>
      <c r="B17" s="51">
        <f t="shared" si="0"/>
        <v>45287</v>
      </c>
      <c r="C17" s="94">
        <f t="shared" si="1"/>
        <v>14109821.828708053</v>
      </c>
      <c r="D17" s="94">
        <f t="shared" si="2"/>
        <v>9650147.3597874306</v>
      </c>
      <c r="E17" s="94">
        <f t="shared" si="3"/>
        <v>4459674.468920622</v>
      </c>
      <c r="F17" s="94">
        <f t="shared" si="4"/>
        <v>23384478.335920878</v>
      </c>
    </row>
    <row r="18" spans="1:6" ht="15.75">
      <c r="A18" s="47">
        <v>4</v>
      </c>
      <c r="B18" s="51">
        <f t="shared" si="0"/>
        <v>45652</v>
      </c>
      <c r="C18" s="94">
        <f t="shared" si="1"/>
        <v>14109821.828708053</v>
      </c>
      <c r="D18" s="94">
        <f t="shared" si="2"/>
        <v>10952917.253358733</v>
      </c>
      <c r="E18" s="94">
        <f t="shared" si="3"/>
        <v>3156904.5753493207</v>
      </c>
      <c r="F18" s="94">
        <f t="shared" si="4"/>
        <v>12431561.082562145</v>
      </c>
    </row>
    <row r="19" spans="1:6" ht="15.75">
      <c r="A19" s="93">
        <v>5</v>
      </c>
      <c r="B19" s="51">
        <f t="shared" si="0"/>
        <v>46017</v>
      </c>
      <c r="C19" s="94">
        <f t="shared" si="1"/>
        <v>14109821.828708053</v>
      </c>
      <c r="D19" s="94">
        <f t="shared" si="2"/>
        <v>12431561.082562163</v>
      </c>
      <c r="E19" s="94">
        <f t="shared" si="3"/>
        <v>1678260.7461458901</v>
      </c>
      <c r="F19" s="94">
        <f t="shared" si="4"/>
        <v>-1.862645149230957E-8</v>
      </c>
    </row>
    <row r="20" spans="1:6" ht="15.75">
      <c r="A20" s="46"/>
      <c r="B20" s="46"/>
      <c r="C20" s="46"/>
      <c r="D20" s="46"/>
      <c r="E20" s="46"/>
      <c r="F20" s="46"/>
    </row>
    <row r="21" spans="1:6" ht="15.75">
      <c r="A21" s="50" t="s">
        <v>134</v>
      </c>
      <c r="B21" s="50"/>
      <c r="C21" s="46"/>
      <c r="D21" s="46"/>
      <c r="E21" s="46"/>
      <c r="F21" s="46"/>
    </row>
    <row r="22" spans="1:6" ht="15.75">
      <c r="A22" s="135" t="s">
        <v>122</v>
      </c>
      <c r="B22" s="136"/>
      <c r="C22" s="48">
        <f>+'jawaban kasus2'!D42</f>
        <v>69600000</v>
      </c>
      <c r="D22" s="46"/>
      <c r="E22" s="46"/>
      <c r="F22" s="46"/>
    </row>
    <row r="23" spans="1:6" ht="15.75">
      <c r="A23" s="47" t="s">
        <v>123</v>
      </c>
      <c r="B23" s="47"/>
      <c r="C23" s="47">
        <v>5</v>
      </c>
      <c r="D23" s="46" t="s">
        <v>104</v>
      </c>
      <c r="E23" s="46"/>
      <c r="F23" s="46"/>
    </row>
    <row r="24" spans="1:6" ht="15.75">
      <c r="A24" s="47" t="s">
        <v>124</v>
      </c>
      <c r="B24" s="47"/>
      <c r="C24" s="49">
        <v>0.12</v>
      </c>
      <c r="D24" s="46"/>
      <c r="E24" s="46"/>
      <c r="F24" s="46"/>
    </row>
    <row r="25" spans="1:6" ht="15.75">
      <c r="A25" s="47" t="s">
        <v>125</v>
      </c>
      <c r="B25" s="47"/>
      <c r="C25" s="47">
        <v>0</v>
      </c>
      <c r="D25" s="46"/>
      <c r="E25" s="46"/>
      <c r="F25" s="46"/>
    </row>
    <row r="26" spans="1:6" ht="15.75">
      <c r="A26" s="135" t="s">
        <v>126</v>
      </c>
      <c r="B26" s="136"/>
      <c r="C26" s="51">
        <v>44192</v>
      </c>
      <c r="D26" s="46"/>
      <c r="E26" s="46"/>
      <c r="F26" s="46"/>
    </row>
    <row r="27" spans="1:6" ht="15.75">
      <c r="A27" s="46"/>
      <c r="B27" s="46"/>
      <c r="C27" s="46"/>
      <c r="D27" s="46"/>
      <c r="E27" s="46"/>
      <c r="F27" s="46"/>
    </row>
    <row r="28" spans="1:6" ht="15.75">
      <c r="A28" s="112" t="s">
        <v>135</v>
      </c>
      <c r="B28" s="112"/>
      <c r="C28" s="112"/>
      <c r="D28" s="46"/>
      <c r="E28" s="46"/>
      <c r="F28" s="46"/>
    </row>
    <row r="29" spans="1:6" ht="15.75">
      <c r="A29" s="52" t="s">
        <v>128</v>
      </c>
      <c r="B29" s="52" t="s">
        <v>129</v>
      </c>
      <c r="C29" s="52" t="s">
        <v>130</v>
      </c>
      <c r="D29" s="52" t="s">
        <v>131</v>
      </c>
      <c r="E29" s="52" t="s">
        <v>132</v>
      </c>
      <c r="F29" s="52" t="s">
        <v>133</v>
      </c>
    </row>
    <row r="30" spans="1:6" ht="15.75">
      <c r="A30" s="47">
        <v>0</v>
      </c>
      <c r="B30" s="51">
        <f>+C26</f>
        <v>44192</v>
      </c>
      <c r="C30" s="47"/>
      <c r="D30" s="47"/>
      <c r="E30" s="47"/>
      <c r="F30" s="48">
        <f>+C22</f>
        <v>69600000</v>
      </c>
    </row>
    <row r="31" spans="1:6" ht="15.75">
      <c r="A31" s="47">
        <v>1</v>
      </c>
      <c r="B31" s="51">
        <f>+B30+365</f>
        <v>44557</v>
      </c>
      <c r="C31" s="94">
        <f>PMT($C$24,$C$23,$C$22)*-1</f>
        <v>19307717.343096994</v>
      </c>
      <c r="D31" s="94">
        <f>PPMT($C$24,A31,$C$23,$C$22)*-1</f>
        <v>10955717.343096994</v>
      </c>
      <c r="E31" s="94">
        <f>IPMT($C$24,A31,$C$23,$C$22)*-1</f>
        <v>8352000</v>
      </c>
      <c r="F31" s="94">
        <f>+F30-D31</f>
        <v>58644282.656903006</v>
      </c>
    </row>
    <row r="32" spans="1:6" ht="15.75">
      <c r="A32" s="47">
        <v>2</v>
      </c>
      <c r="B32" s="51">
        <f t="shared" ref="B32:B35" si="5">+B31+365</f>
        <v>44922</v>
      </c>
      <c r="C32" s="94">
        <f t="shared" ref="C32:C35" si="6">PMT($C$24,$C$23,$C$22)*-1</f>
        <v>19307717.343096994</v>
      </c>
      <c r="D32" s="94">
        <f t="shared" ref="D32:D35" si="7">PPMT($C$24,A32,$C$23,$C$22)*-1</f>
        <v>12270403.424268637</v>
      </c>
      <c r="E32" s="94">
        <f t="shared" ref="E32:E35" si="8">IPMT($C$24,A32,$C$23,$C$22)*-1</f>
        <v>7037313.9188283579</v>
      </c>
      <c r="F32" s="94">
        <f t="shared" ref="F32:F35" si="9">+F31-D32</f>
        <v>46373879.232634366</v>
      </c>
    </row>
    <row r="33" spans="1:6" ht="15.75">
      <c r="A33" s="47">
        <v>3</v>
      </c>
      <c r="B33" s="51">
        <f t="shared" si="5"/>
        <v>45287</v>
      </c>
      <c r="C33" s="94">
        <f t="shared" si="6"/>
        <v>19307717.343096994</v>
      </c>
      <c r="D33" s="94">
        <f t="shared" si="7"/>
        <v>13742851.835180871</v>
      </c>
      <c r="E33" s="94">
        <f t="shared" si="8"/>
        <v>5564865.5079161227</v>
      </c>
      <c r="F33" s="94">
        <f t="shared" si="9"/>
        <v>32631027.397453494</v>
      </c>
    </row>
    <row r="34" spans="1:6" ht="15.75">
      <c r="A34" s="47">
        <v>4</v>
      </c>
      <c r="B34" s="51">
        <f t="shared" si="5"/>
        <v>45652</v>
      </c>
      <c r="C34" s="94">
        <f t="shared" si="6"/>
        <v>19307717.343096994</v>
      </c>
      <c r="D34" s="94">
        <f t="shared" si="7"/>
        <v>15391994.055402579</v>
      </c>
      <c r="E34" s="94">
        <f t="shared" si="8"/>
        <v>3915723.2876944155</v>
      </c>
      <c r="F34" s="94">
        <f t="shared" si="9"/>
        <v>17239033.342050917</v>
      </c>
    </row>
    <row r="35" spans="1:6" ht="15.75">
      <c r="A35" s="47">
        <v>5</v>
      </c>
      <c r="B35" s="51">
        <f t="shared" si="5"/>
        <v>46017</v>
      </c>
      <c r="C35" s="94">
        <f t="shared" si="6"/>
        <v>19307717.343096994</v>
      </c>
      <c r="D35" s="94">
        <f t="shared" si="7"/>
        <v>17239033.342050888</v>
      </c>
      <c r="E35" s="94">
        <f t="shared" si="8"/>
        <v>2068684.0010461074</v>
      </c>
      <c r="F35" s="94">
        <f t="shared" si="9"/>
        <v>2.9802322387695313E-8</v>
      </c>
    </row>
    <row r="36" spans="1:6" ht="15.75">
      <c r="A36" s="47"/>
      <c r="B36" s="51"/>
      <c r="C36" s="47"/>
      <c r="D36" s="47"/>
      <c r="E36" s="47"/>
      <c r="F36" s="47"/>
    </row>
    <row r="37" spans="1:6" ht="15.75">
      <c r="A37" s="46"/>
      <c r="B37" s="46"/>
      <c r="C37" s="46"/>
      <c r="D37" s="46"/>
      <c r="E37" s="46"/>
      <c r="F37" s="46"/>
    </row>
    <row r="38" spans="1:6" ht="15.75">
      <c r="A38" s="46" t="s">
        <v>136</v>
      </c>
      <c r="B38" s="46"/>
      <c r="C38" s="46"/>
      <c r="D38" s="46"/>
      <c r="E38" s="46"/>
      <c r="F38" s="46"/>
    </row>
    <row r="39" spans="1:6" ht="15.75">
      <c r="A39" s="46" t="s">
        <v>137</v>
      </c>
      <c r="B39" s="53">
        <f>+'jawaban kasus2'!B46</f>
        <v>87000000</v>
      </c>
      <c r="C39" s="46"/>
      <c r="D39" s="46"/>
      <c r="E39" s="46"/>
      <c r="F39" s="46"/>
    </row>
    <row r="40" spans="1:6" ht="15.75">
      <c r="A40" s="46" t="s">
        <v>138</v>
      </c>
      <c r="B40" s="46">
        <f>+'soal UTS'!C59</f>
        <v>8</v>
      </c>
      <c r="C40" s="46"/>
      <c r="D40" s="46"/>
      <c r="E40" s="46"/>
      <c r="F40" s="46"/>
    </row>
    <row r="41" spans="1:6" ht="15.75">
      <c r="A41" s="46" t="s">
        <v>101</v>
      </c>
      <c r="B41" s="96">
        <v>0.1</v>
      </c>
      <c r="C41" s="54">
        <f>+B41*B39</f>
        <v>8700000</v>
      </c>
      <c r="D41" s="46"/>
      <c r="E41" s="46"/>
      <c r="F41" s="46"/>
    </row>
    <row r="42" spans="1:6" ht="15.75">
      <c r="A42" s="46" t="s">
        <v>139</v>
      </c>
      <c r="B42" s="46" t="str">
        <f>+'soal UTS'!F59</f>
        <v>DDB</v>
      </c>
      <c r="C42" s="46"/>
      <c r="D42" s="46"/>
      <c r="E42" s="46"/>
      <c r="F42" s="46"/>
    </row>
    <row r="43" spans="1:6" ht="15.75">
      <c r="A43" s="46"/>
      <c r="B43" s="46"/>
      <c r="C43" s="46"/>
      <c r="D43" s="46"/>
      <c r="E43" s="46"/>
      <c r="F43" s="46"/>
    </row>
    <row r="44" spans="1:6" ht="15.75">
      <c r="A44" s="123" t="s">
        <v>140</v>
      </c>
      <c r="B44" s="123"/>
      <c r="C44" s="123"/>
      <c r="D44" s="123"/>
      <c r="E44" s="123"/>
      <c r="F44" s="46"/>
    </row>
    <row r="45" spans="1:6" ht="15.75">
      <c r="A45" s="56" t="s">
        <v>141</v>
      </c>
      <c r="B45" s="56" t="s">
        <v>104</v>
      </c>
      <c r="C45" s="56" t="s">
        <v>142</v>
      </c>
      <c r="D45" s="56" t="s">
        <v>143</v>
      </c>
      <c r="E45" s="56" t="s">
        <v>144</v>
      </c>
      <c r="F45" s="46"/>
    </row>
    <row r="46" spans="1:6" ht="15.75">
      <c r="A46" s="56">
        <v>1</v>
      </c>
      <c r="B46" s="56">
        <v>2021</v>
      </c>
      <c r="C46" s="98">
        <f>DDB($B$39,$C$41,$B$40,A46)</f>
        <v>21750000</v>
      </c>
      <c r="D46" s="98">
        <f>+C46</f>
        <v>21750000</v>
      </c>
      <c r="E46" s="98">
        <f>+B39-C46</f>
        <v>65250000</v>
      </c>
      <c r="F46" s="46"/>
    </row>
    <row r="47" spans="1:6" ht="15.75">
      <c r="A47" s="56">
        <v>2</v>
      </c>
      <c r="B47" s="56">
        <f>+B46+1</f>
        <v>2022</v>
      </c>
      <c r="C47" s="98">
        <f t="shared" ref="C47:C53" si="10">DDB($B$39,$C$41,$B$40,A47)</f>
        <v>16312500</v>
      </c>
      <c r="D47" s="98">
        <f>+C46+C47</f>
        <v>38062500</v>
      </c>
      <c r="E47" s="98">
        <f>+E46-C47</f>
        <v>48937500</v>
      </c>
      <c r="F47" s="46"/>
    </row>
    <row r="48" spans="1:6" ht="15.75">
      <c r="A48" s="56">
        <v>3</v>
      </c>
      <c r="B48" s="56">
        <f t="shared" ref="B48:B53" si="11">+B47+1</f>
        <v>2023</v>
      </c>
      <c r="C48" s="98">
        <f t="shared" si="10"/>
        <v>12234375</v>
      </c>
      <c r="D48" s="98">
        <f t="shared" ref="D48:D53" si="12">+C47+C48</f>
        <v>28546875</v>
      </c>
      <c r="E48" s="98">
        <f t="shared" ref="E48:E53" si="13">+E47-C48</f>
        <v>36703125</v>
      </c>
      <c r="F48" s="46"/>
    </row>
    <row r="49" spans="1:6" ht="15.75">
      <c r="A49" s="56">
        <v>4</v>
      </c>
      <c r="B49" s="56">
        <f t="shared" si="11"/>
        <v>2024</v>
      </c>
      <c r="C49" s="98">
        <f t="shared" si="10"/>
        <v>9175781.25</v>
      </c>
      <c r="D49" s="98">
        <f t="shared" si="12"/>
        <v>21410156.25</v>
      </c>
      <c r="E49" s="98">
        <f t="shared" si="13"/>
        <v>27527343.75</v>
      </c>
      <c r="F49" s="46"/>
    </row>
    <row r="50" spans="1:6" ht="15.75">
      <c r="A50" s="56">
        <v>5</v>
      </c>
      <c r="B50" s="56">
        <f t="shared" si="11"/>
        <v>2025</v>
      </c>
      <c r="C50" s="98">
        <f t="shared" si="10"/>
        <v>6881835.9375</v>
      </c>
      <c r="D50" s="98">
        <f t="shared" si="12"/>
        <v>16057617.1875</v>
      </c>
      <c r="E50" s="98">
        <f t="shared" si="13"/>
        <v>20645507.8125</v>
      </c>
      <c r="F50" s="46"/>
    </row>
    <row r="51" spans="1:6" ht="15.75">
      <c r="A51" s="56">
        <v>6</v>
      </c>
      <c r="B51" s="56">
        <f t="shared" si="11"/>
        <v>2026</v>
      </c>
      <c r="C51" s="98">
        <f t="shared" si="10"/>
        <v>5161376.953125</v>
      </c>
      <c r="D51" s="98">
        <f t="shared" si="12"/>
        <v>12043212.890625</v>
      </c>
      <c r="E51" s="98">
        <f t="shared" si="13"/>
        <v>15484130.859375</v>
      </c>
      <c r="F51" s="46"/>
    </row>
    <row r="52" spans="1:6" ht="15.75">
      <c r="A52" s="56">
        <v>7</v>
      </c>
      <c r="B52" s="56">
        <f t="shared" si="11"/>
        <v>2027</v>
      </c>
      <c r="C52" s="98">
        <f t="shared" si="10"/>
        <v>3871032.71484375</v>
      </c>
      <c r="D52" s="98">
        <f t="shared" si="12"/>
        <v>9032409.66796875</v>
      </c>
      <c r="E52" s="98">
        <f t="shared" si="13"/>
        <v>11613098.14453125</v>
      </c>
      <c r="F52" s="46"/>
    </row>
    <row r="53" spans="1:6" ht="15.75">
      <c r="A53" s="56">
        <v>8</v>
      </c>
      <c r="B53" s="56">
        <f t="shared" si="11"/>
        <v>2028</v>
      </c>
      <c r="C53" s="98">
        <f t="shared" si="10"/>
        <v>2903274.5361328125</v>
      </c>
      <c r="D53" s="98">
        <f t="shared" si="12"/>
        <v>6774307.2509765625</v>
      </c>
      <c r="E53" s="98">
        <f t="shared" si="13"/>
        <v>8709823.6083984375</v>
      </c>
      <c r="F53" s="46"/>
    </row>
    <row r="54" spans="1:6" ht="15.75">
      <c r="A54" s="46"/>
      <c r="B54" s="46"/>
      <c r="C54" s="46"/>
      <c r="D54" s="46"/>
      <c r="E54" s="46"/>
      <c r="F54" s="46"/>
    </row>
    <row r="55" spans="1:6" ht="15.75">
      <c r="A55" s="46" t="s">
        <v>145</v>
      </c>
      <c r="B55" s="46"/>
      <c r="C55" s="46"/>
      <c r="D55" s="46"/>
      <c r="E55" s="46"/>
      <c r="F55" s="46"/>
    </row>
    <row r="56" spans="1:6" ht="15.75">
      <c r="A56" s="46" t="s">
        <v>146</v>
      </c>
      <c r="B56" s="53">
        <f>+'jawaban kasus2'!B44</f>
        <v>200000000</v>
      </c>
      <c r="C56" s="46"/>
      <c r="D56" s="46"/>
      <c r="E56" s="46"/>
      <c r="F56" s="46"/>
    </row>
    <row r="57" spans="1:6" ht="15.75">
      <c r="A57" s="46" t="s">
        <v>138</v>
      </c>
      <c r="B57" s="46">
        <f>+'soal UTS'!C57</f>
        <v>15</v>
      </c>
      <c r="C57" s="46"/>
      <c r="D57" s="46"/>
      <c r="E57" s="46"/>
      <c r="F57" s="46"/>
    </row>
    <row r="58" spans="1:6" ht="15.75">
      <c r="A58" s="46" t="s">
        <v>101</v>
      </c>
      <c r="B58" s="96">
        <f>+'soal UTS'!E57</f>
        <v>0.25</v>
      </c>
      <c r="C58" s="54">
        <f>+B56*B58</f>
        <v>50000000</v>
      </c>
      <c r="D58" s="46"/>
      <c r="E58" s="46"/>
      <c r="F58" s="46"/>
    </row>
    <row r="59" spans="1:6" ht="15.75">
      <c r="A59" s="46" t="s">
        <v>139</v>
      </c>
      <c r="B59" s="46" t="str">
        <f>+'soal UTS'!F57</f>
        <v>SLN</v>
      </c>
      <c r="C59" s="46"/>
      <c r="D59" s="46"/>
      <c r="E59" s="46"/>
      <c r="F59" s="46"/>
    </row>
    <row r="60" spans="1:6" ht="15.75">
      <c r="A60" s="123" t="s">
        <v>147</v>
      </c>
      <c r="B60" s="123"/>
      <c r="C60" s="123"/>
      <c r="D60" s="123"/>
      <c r="E60" s="123"/>
      <c r="F60" s="46"/>
    </row>
    <row r="61" spans="1:6" ht="15.75">
      <c r="A61" s="56" t="s">
        <v>141</v>
      </c>
      <c r="B61" s="56" t="s">
        <v>104</v>
      </c>
      <c r="C61" s="56" t="s">
        <v>142</v>
      </c>
      <c r="D61" s="56" t="s">
        <v>143</v>
      </c>
      <c r="E61" s="56" t="s">
        <v>144</v>
      </c>
      <c r="F61" s="46"/>
    </row>
    <row r="62" spans="1:6" ht="15.75">
      <c r="A62" s="56">
        <v>1</v>
      </c>
      <c r="B62" s="56">
        <v>2021</v>
      </c>
      <c r="C62" s="98">
        <f>SLN($B$56,$C$58,$B$57)</f>
        <v>10000000</v>
      </c>
      <c r="D62" s="98">
        <f>+C62</f>
        <v>10000000</v>
      </c>
      <c r="E62" s="98">
        <f>+B56-C62</f>
        <v>190000000</v>
      </c>
      <c r="F62" s="46"/>
    </row>
    <row r="63" spans="1:6" ht="15.75">
      <c r="A63" s="56">
        <v>2</v>
      </c>
      <c r="B63" s="56">
        <f>+B62+1</f>
        <v>2022</v>
      </c>
      <c r="C63" s="98">
        <f t="shared" ref="C63:C76" si="14">SLN($B$56,$C$58,$B$57)</f>
        <v>10000000</v>
      </c>
      <c r="D63" s="98">
        <f>+D62+C63</f>
        <v>20000000</v>
      </c>
      <c r="E63" s="98">
        <f>+E62-C63</f>
        <v>180000000</v>
      </c>
      <c r="F63" s="46"/>
    </row>
    <row r="64" spans="1:6" ht="15.75">
      <c r="A64" s="56">
        <v>3</v>
      </c>
      <c r="B64" s="56">
        <f t="shared" ref="B64:B76" si="15">+B63+1</f>
        <v>2023</v>
      </c>
      <c r="C64" s="98">
        <f t="shared" si="14"/>
        <v>10000000</v>
      </c>
      <c r="D64" s="98">
        <f t="shared" ref="D64:D76" si="16">+D63+C64</f>
        <v>30000000</v>
      </c>
      <c r="E64" s="98">
        <f t="shared" ref="E64:E76" si="17">+E63-C64</f>
        <v>170000000</v>
      </c>
      <c r="F64" s="46"/>
    </row>
    <row r="65" spans="1:6" ht="15.75">
      <c r="A65" s="56">
        <v>4</v>
      </c>
      <c r="B65" s="56">
        <f t="shared" si="15"/>
        <v>2024</v>
      </c>
      <c r="C65" s="98">
        <f t="shared" si="14"/>
        <v>10000000</v>
      </c>
      <c r="D65" s="98">
        <f t="shared" si="16"/>
        <v>40000000</v>
      </c>
      <c r="E65" s="98">
        <f t="shared" si="17"/>
        <v>160000000</v>
      </c>
      <c r="F65" s="46"/>
    </row>
    <row r="66" spans="1:6" ht="15.75">
      <c r="A66" s="56">
        <v>5</v>
      </c>
      <c r="B66" s="56">
        <f t="shared" si="15"/>
        <v>2025</v>
      </c>
      <c r="C66" s="98">
        <f t="shared" si="14"/>
        <v>10000000</v>
      </c>
      <c r="D66" s="98">
        <f t="shared" si="16"/>
        <v>50000000</v>
      </c>
      <c r="E66" s="98">
        <f t="shared" si="17"/>
        <v>150000000</v>
      </c>
      <c r="F66" s="46"/>
    </row>
    <row r="67" spans="1:6" ht="15.75">
      <c r="A67" s="56">
        <v>6</v>
      </c>
      <c r="B67" s="56">
        <f t="shared" si="15"/>
        <v>2026</v>
      </c>
      <c r="C67" s="98">
        <f t="shared" si="14"/>
        <v>10000000</v>
      </c>
      <c r="D67" s="98">
        <f t="shared" si="16"/>
        <v>60000000</v>
      </c>
      <c r="E67" s="98">
        <f t="shared" si="17"/>
        <v>140000000</v>
      </c>
      <c r="F67" s="46"/>
    </row>
    <row r="68" spans="1:6" ht="15.75">
      <c r="A68" s="56">
        <v>7</v>
      </c>
      <c r="B68" s="56">
        <f t="shared" si="15"/>
        <v>2027</v>
      </c>
      <c r="C68" s="98">
        <f t="shared" si="14"/>
        <v>10000000</v>
      </c>
      <c r="D68" s="98">
        <f t="shared" si="16"/>
        <v>70000000</v>
      </c>
      <c r="E68" s="98">
        <f t="shared" si="17"/>
        <v>130000000</v>
      </c>
      <c r="F68" s="46"/>
    </row>
    <row r="69" spans="1:6" ht="15.75">
      <c r="A69" s="56">
        <v>8</v>
      </c>
      <c r="B69" s="56">
        <f t="shared" si="15"/>
        <v>2028</v>
      </c>
      <c r="C69" s="98">
        <f t="shared" si="14"/>
        <v>10000000</v>
      </c>
      <c r="D69" s="98">
        <f t="shared" si="16"/>
        <v>80000000</v>
      </c>
      <c r="E69" s="98">
        <f t="shared" si="17"/>
        <v>120000000</v>
      </c>
      <c r="F69" s="46"/>
    </row>
    <row r="70" spans="1:6" ht="15.75">
      <c r="A70" s="56">
        <v>9</v>
      </c>
      <c r="B70" s="56">
        <f t="shared" si="15"/>
        <v>2029</v>
      </c>
      <c r="C70" s="98">
        <f t="shared" si="14"/>
        <v>10000000</v>
      </c>
      <c r="D70" s="98">
        <f t="shared" si="16"/>
        <v>90000000</v>
      </c>
      <c r="E70" s="98">
        <f t="shared" si="17"/>
        <v>110000000</v>
      </c>
      <c r="F70" s="46"/>
    </row>
    <row r="71" spans="1:6" ht="15.75">
      <c r="A71" s="56">
        <v>10</v>
      </c>
      <c r="B71" s="56">
        <f t="shared" si="15"/>
        <v>2030</v>
      </c>
      <c r="C71" s="98">
        <f t="shared" si="14"/>
        <v>10000000</v>
      </c>
      <c r="D71" s="98">
        <f t="shared" si="16"/>
        <v>100000000</v>
      </c>
      <c r="E71" s="98">
        <f t="shared" si="17"/>
        <v>100000000</v>
      </c>
      <c r="F71" s="46"/>
    </row>
    <row r="72" spans="1:6" ht="15.75">
      <c r="A72" s="56">
        <v>11</v>
      </c>
      <c r="B72" s="56">
        <f t="shared" si="15"/>
        <v>2031</v>
      </c>
      <c r="C72" s="98">
        <f t="shared" si="14"/>
        <v>10000000</v>
      </c>
      <c r="D72" s="98">
        <f t="shared" si="16"/>
        <v>110000000</v>
      </c>
      <c r="E72" s="98">
        <f t="shared" si="17"/>
        <v>90000000</v>
      </c>
      <c r="F72" s="46"/>
    </row>
    <row r="73" spans="1:6" ht="15.75">
      <c r="A73" s="56">
        <v>12</v>
      </c>
      <c r="B73" s="56">
        <f t="shared" si="15"/>
        <v>2032</v>
      </c>
      <c r="C73" s="98">
        <f t="shared" si="14"/>
        <v>10000000</v>
      </c>
      <c r="D73" s="98">
        <f t="shared" si="16"/>
        <v>120000000</v>
      </c>
      <c r="E73" s="98">
        <f t="shared" si="17"/>
        <v>80000000</v>
      </c>
      <c r="F73" s="46"/>
    </row>
    <row r="74" spans="1:6" ht="15.75">
      <c r="A74" s="56">
        <v>13</v>
      </c>
      <c r="B74" s="56">
        <f t="shared" si="15"/>
        <v>2033</v>
      </c>
      <c r="C74" s="98">
        <f t="shared" si="14"/>
        <v>10000000</v>
      </c>
      <c r="D74" s="98">
        <f t="shared" si="16"/>
        <v>130000000</v>
      </c>
      <c r="E74" s="98">
        <f t="shared" si="17"/>
        <v>70000000</v>
      </c>
      <c r="F74" s="46"/>
    </row>
    <row r="75" spans="1:6" ht="15.75">
      <c r="A75" s="56">
        <v>14</v>
      </c>
      <c r="B75" s="56">
        <f t="shared" si="15"/>
        <v>2034</v>
      </c>
      <c r="C75" s="98">
        <f t="shared" si="14"/>
        <v>10000000</v>
      </c>
      <c r="D75" s="98">
        <f t="shared" si="16"/>
        <v>140000000</v>
      </c>
      <c r="E75" s="98">
        <f t="shared" si="17"/>
        <v>60000000</v>
      </c>
      <c r="F75" s="46"/>
    </row>
    <row r="76" spans="1:6" ht="15.75">
      <c r="A76" s="56">
        <v>15</v>
      </c>
      <c r="B76" s="56">
        <f t="shared" si="15"/>
        <v>2035</v>
      </c>
      <c r="C76" s="98">
        <f t="shared" si="14"/>
        <v>10000000</v>
      </c>
      <c r="D76" s="98">
        <f t="shared" si="16"/>
        <v>150000000</v>
      </c>
      <c r="E76" s="98">
        <f t="shared" si="17"/>
        <v>50000000</v>
      </c>
      <c r="F76" s="46"/>
    </row>
    <row r="77" spans="1:6" ht="15.75">
      <c r="A77" s="97"/>
      <c r="B77" s="97"/>
      <c r="C77" s="93"/>
      <c r="D77" s="93"/>
      <c r="E77" s="93"/>
      <c r="F77" s="46"/>
    </row>
    <row r="78" spans="1:6" ht="15.75">
      <c r="A78" s="46"/>
      <c r="B78" s="46"/>
      <c r="C78" s="46"/>
      <c r="D78" s="46"/>
      <c r="E78" s="46"/>
      <c r="F78" s="46"/>
    </row>
    <row r="79" spans="1:6" ht="15.75">
      <c r="A79" s="46" t="s">
        <v>148</v>
      </c>
      <c r="B79" s="46"/>
      <c r="C79" s="46"/>
      <c r="D79" s="46"/>
      <c r="E79" s="46"/>
      <c r="F79" s="46"/>
    </row>
    <row r="80" spans="1:6" ht="15.75">
      <c r="A80" s="46" t="s">
        <v>149</v>
      </c>
      <c r="B80" s="53">
        <f>+'jawaban kasus2'!B45</f>
        <v>62100000</v>
      </c>
      <c r="C80" s="46"/>
      <c r="D80" s="46"/>
      <c r="E80" s="46"/>
      <c r="F80" s="46"/>
    </row>
    <row r="81" spans="1:6" ht="15.75">
      <c r="A81" s="46" t="s">
        <v>138</v>
      </c>
      <c r="B81" s="54">
        <f>+'soal UTS'!C58</f>
        <v>5</v>
      </c>
      <c r="C81" s="46"/>
      <c r="D81" s="46"/>
      <c r="E81" s="46"/>
      <c r="F81" s="46"/>
    </row>
    <row r="82" spans="1:6" ht="15.75">
      <c r="A82" s="46" t="s">
        <v>101</v>
      </c>
      <c r="B82" s="96">
        <f>+'soal UTS'!E58</f>
        <v>0.25</v>
      </c>
      <c r="C82" s="54">
        <f>+B82*B80</f>
        <v>15525000</v>
      </c>
      <c r="D82" s="46"/>
      <c r="E82" s="46"/>
      <c r="F82" s="46"/>
    </row>
    <row r="83" spans="1:6" ht="15.75">
      <c r="A83" s="46" t="s">
        <v>139</v>
      </c>
      <c r="B83" s="46" t="str">
        <f>+'soal UTS'!F58</f>
        <v>SYD</v>
      </c>
      <c r="C83" s="46"/>
      <c r="D83" s="46"/>
      <c r="E83" s="46"/>
      <c r="F83" s="46"/>
    </row>
    <row r="84" spans="1:6" ht="15.75">
      <c r="A84" s="123" t="s">
        <v>150</v>
      </c>
      <c r="B84" s="123"/>
      <c r="C84" s="123"/>
      <c r="D84" s="123"/>
      <c r="E84" s="123"/>
      <c r="F84" s="46"/>
    </row>
    <row r="85" spans="1:6" ht="15.75">
      <c r="A85" s="56" t="s">
        <v>141</v>
      </c>
      <c r="B85" s="56" t="s">
        <v>104</v>
      </c>
      <c r="C85" s="56" t="s">
        <v>142</v>
      </c>
      <c r="D85" s="56" t="s">
        <v>143</v>
      </c>
      <c r="E85" s="56" t="s">
        <v>144</v>
      </c>
      <c r="F85" s="46"/>
    </row>
    <row r="86" spans="1:6" ht="15.75">
      <c r="A86" s="56">
        <v>1</v>
      </c>
      <c r="B86" s="56">
        <v>2021</v>
      </c>
      <c r="C86" s="98">
        <f>SYD($B$80,$C$82,$B$81,A86)</f>
        <v>15525000</v>
      </c>
      <c r="D86" s="98">
        <f>+C86</f>
        <v>15525000</v>
      </c>
      <c r="E86" s="98">
        <f>+B80-C86</f>
        <v>46575000</v>
      </c>
      <c r="F86" s="46"/>
    </row>
    <row r="87" spans="1:6" ht="15.75">
      <c r="A87" s="56">
        <v>2</v>
      </c>
      <c r="B87" s="56">
        <f>+B86+1</f>
        <v>2022</v>
      </c>
      <c r="C87" s="98">
        <f t="shared" ref="C87:C90" si="18">SYD($B$80,$C$82,$B$81,A87)</f>
        <v>12420000</v>
      </c>
      <c r="D87" s="98">
        <f>+D86+C87</f>
        <v>27945000</v>
      </c>
      <c r="E87" s="98">
        <f>+E86-C87</f>
        <v>34155000</v>
      </c>
      <c r="F87" s="46"/>
    </row>
    <row r="88" spans="1:6" ht="15.75">
      <c r="A88" s="56">
        <v>3</v>
      </c>
      <c r="B88" s="56">
        <f t="shared" ref="B88:B90" si="19">+B87+1</f>
        <v>2023</v>
      </c>
      <c r="C88" s="98">
        <f t="shared" si="18"/>
        <v>9315000</v>
      </c>
      <c r="D88" s="98">
        <f t="shared" ref="D88:D90" si="20">+D87+C88</f>
        <v>37260000</v>
      </c>
      <c r="E88" s="98">
        <f t="shared" ref="E88:E90" si="21">+E87-C88</f>
        <v>24840000</v>
      </c>
      <c r="F88" s="46"/>
    </row>
    <row r="89" spans="1:6" ht="15.75">
      <c r="A89" s="56">
        <v>4</v>
      </c>
      <c r="B89" s="56">
        <f t="shared" si="19"/>
        <v>2024</v>
      </c>
      <c r="C89" s="98">
        <f t="shared" si="18"/>
        <v>6210000</v>
      </c>
      <c r="D89" s="98">
        <f t="shared" si="20"/>
        <v>43470000</v>
      </c>
      <c r="E89" s="98">
        <f t="shared" si="21"/>
        <v>18630000</v>
      </c>
      <c r="F89" s="46"/>
    </row>
    <row r="90" spans="1:6" ht="15.75">
      <c r="A90" s="56">
        <v>5</v>
      </c>
      <c r="B90" s="56">
        <f t="shared" si="19"/>
        <v>2025</v>
      </c>
      <c r="C90" s="98">
        <f t="shared" si="18"/>
        <v>3105000</v>
      </c>
      <c r="D90" s="98">
        <f t="shared" si="20"/>
        <v>46575000</v>
      </c>
      <c r="E90" s="98">
        <f t="shared" si="21"/>
        <v>15525000</v>
      </c>
      <c r="F90" s="46"/>
    </row>
    <row r="91" spans="1:6" ht="15.75">
      <c r="A91" s="56"/>
      <c r="B91" s="56"/>
      <c r="C91" s="56"/>
      <c r="D91" s="56"/>
      <c r="E91" s="56"/>
      <c r="F91" s="46"/>
    </row>
    <row r="92" spans="1:6" ht="15.75" hidden="1">
      <c r="A92" s="56"/>
      <c r="B92" s="56"/>
      <c r="C92" s="47"/>
      <c r="D92" s="47"/>
      <c r="E92" s="47"/>
      <c r="F92" s="46"/>
    </row>
    <row r="93" spans="1:6" ht="15.75">
      <c r="A93" s="56"/>
      <c r="B93" s="56"/>
      <c r="C93" s="47"/>
      <c r="D93" s="47"/>
      <c r="E93" s="47"/>
      <c r="F93" s="46"/>
    </row>
    <row r="94" spans="1:6" ht="15.75">
      <c r="A94" s="46"/>
      <c r="B94" s="46"/>
      <c r="C94" s="46"/>
      <c r="D94" s="46"/>
      <c r="E94" s="46"/>
      <c r="F94" s="46"/>
    </row>
    <row r="95" spans="1:6" ht="15.75">
      <c r="A95" s="46" t="s">
        <v>151</v>
      </c>
      <c r="B95" s="46"/>
      <c r="C95" s="46"/>
      <c r="D95" s="46"/>
      <c r="E95" s="46"/>
      <c r="F95" s="46"/>
    </row>
    <row r="96" spans="1:6" ht="15.75">
      <c r="A96" s="46" t="s">
        <v>152</v>
      </c>
      <c r="B96" s="53">
        <f>+'jawaban kasus2'!B47</f>
        <v>5600000</v>
      </c>
      <c r="C96" s="46"/>
      <c r="D96" s="46"/>
      <c r="E96" s="46"/>
      <c r="F96" s="46"/>
    </row>
    <row r="97" spans="1:6" ht="15.75">
      <c r="A97" s="46" t="s">
        <v>138</v>
      </c>
      <c r="B97" s="46">
        <f>+'soal UTS'!C60</f>
        <v>2</v>
      </c>
      <c r="C97" s="46"/>
      <c r="D97" s="46"/>
      <c r="E97" s="46"/>
      <c r="F97" s="46"/>
    </row>
    <row r="98" spans="1:6" ht="15.75">
      <c r="A98" s="46" t="s">
        <v>101</v>
      </c>
      <c r="B98" s="54">
        <v>0</v>
      </c>
      <c r="C98" s="55"/>
      <c r="D98" s="46"/>
      <c r="E98" s="46"/>
      <c r="F98" s="46"/>
    </row>
    <row r="99" spans="1:6" ht="15.75">
      <c r="A99" s="46" t="s">
        <v>139</v>
      </c>
      <c r="B99" s="46" t="str">
        <f>+'soal UTS'!F60</f>
        <v>SLN</v>
      </c>
      <c r="C99" s="46"/>
      <c r="D99" s="46"/>
      <c r="E99" s="46"/>
      <c r="F99" s="46"/>
    </row>
    <row r="100" spans="1:6" ht="15.75">
      <c r="A100" s="123" t="s">
        <v>153</v>
      </c>
      <c r="B100" s="123"/>
      <c r="C100" s="123"/>
      <c r="D100" s="123"/>
      <c r="E100" s="123"/>
      <c r="F100" s="46"/>
    </row>
    <row r="101" spans="1:6" ht="15.75">
      <c r="A101" s="56" t="s">
        <v>141</v>
      </c>
      <c r="B101" s="56" t="s">
        <v>104</v>
      </c>
      <c r="C101" s="56" t="s">
        <v>142</v>
      </c>
      <c r="D101" s="56" t="s">
        <v>143</v>
      </c>
      <c r="E101" s="56" t="s">
        <v>144</v>
      </c>
      <c r="F101" s="46"/>
    </row>
    <row r="102" spans="1:6" ht="15.75">
      <c r="A102" s="56">
        <v>0</v>
      </c>
      <c r="B102" s="56">
        <v>2020</v>
      </c>
      <c r="C102" s="98"/>
      <c r="D102" s="56"/>
      <c r="E102" s="108">
        <f>+B96</f>
        <v>5600000</v>
      </c>
      <c r="F102" s="46"/>
    </row>
    <row r="103" spans="1:6" ht="15.75">
      <c r="A103" s="56">
        <v>1</v>
      </c>
      <c r="B103" s="56">
        <v>2021</v>
      </c>
      <c r="C103" s="98">
        <f t="shared" ref="C103:C104" si="22">SLN($B$96,$B$98,$B$97)</f>
        <v>2800000</v>
      </c>
      <c r="D103" s="98">
        <f>+C103</f>
        <v>2800000</v>
      </c>
      <c r="E103" s="108">
        <f>+E102-C103</f>
        <v>2800000</v>
      </c>
      <c r="F103" s="46"/>
    </row>
    <row r="104" spans="1:6" ht="15.75">
      <c r="A104" s="56">
        <v>2</v>
      </c>
      <c r="B104" s="56">
        <v>2022</v>
      </c>
      <c r="C104" s="98">
        <f t="shared" si="22"/>
        <v>2800000</v>
      </c>
      <c r="D104" s="98">
        <f>+D103+C104</f>
        <v>5600000</v>
      </c>
      <c r="E104" s="108">
        <f>+E103-C104</f>
        <v>0</v>
      </c>
      <c r="F104" s="46"/>
    </row>
    <row r="105" spans="1:6" ht="15.75">
      <c r="A105" s="56"/>
      <c r="B105" s="56"/>
      <c r="C105" s="56"/>
      <c r="D105" s="56"/>
      <c r="E105" s="56"/>
      <c r="F105" s="46"/>
    </row>
    <row r="106" spans="1:6" ht="15.75">
      <c r="A106" s="46"/>
      <c r="B106" s="46"/>
      <c r="C106" s="46"/>
      <c r="D106" s="46"/>
      <c r="E106" s="46"/>
      <c r="F106" s="46"/>
    </row>
    <row r="107" spans="1:6" ht="15.75">
      <c r="A107" s="46"/>
      <c r="B107" s="46"/>
      <c r="C107" s="46"/>
      <c r="D107" s="46"/>
      <c r="E107" s="46"/>
      <c r="F107" s="46"/>
    </row>
    <row r="108" spans="1:6" ht="15.75">
      <c r="A108" s="46"/>
      <c r="B108" s="46"/>
      <c r="C108" s="46"/>
      <c r="D108" s="46"/>
      <c r="E108" s="46"/>
      <c r="F108" s="46"/>
    </row>
    <row r="109" spans="1:6" ht="15.75">
      <c r="A109" s="46"/>
      <c r="B109" s="46"/>
      <c r="C109" s="46"/>
      <c r="D109" s="46"/>
      <c r="E109" s="46"/>
      <c r="F109" s="46"/>
    </row>
    <row r="110" spans="1:6" ht="15.75">
      <c r="A110" s="46"/>
      <c r="B110" s="46"/>
      <c r="C110" s="46"/>
      <c r="D110" s="46"/>
      <c r="E110" s="46"/>
      <c r="F110" s="46"/>
    </row>
    <row r="111" spans="1:6" ht="15.75">
      <c r="A111" s="46"/>
      <c r="B111" s="46"/>
      <c r="C111" s="46"/>
      <c r="D111" s="46"/>
      <c r="E111" s="46"/>
      <c r="F111" s="46"/>
    </row>
    <row r="112" spans="1:6" ht="15.75">
      <c r="A112" s="46"/>
      <c r="B112" s="46"/>
      <c r="C112" s="46"/>
      <c r="D112" s="46"/>
      <c r="E112" s="46"/>
      <c r="F112" s="46"/>
    </row>
    <row r="113" spans="1:6" ht="15.75">
      <c r="A113" s="46"/>
      <c r="B113" s="46"/>
      <c r="C113" s="46"/>
      <c r="D113" s="46"/>
      <c r="E113" s="46"/>
      <c r="F113" s="46"/>
    </row>
    <row r="114" spans="1:6" ht="15.75">
      <c r="A114" s="46"/>
      <c r="B114" s="46"/>
      <c r="C114" s="46"/>
      <c r="D114" s="46"/>
      <c r="E114" s="46"/>
      <c r="F114" s="46"/>
    </row>
    <row r="115" spans="1:6" ht="15.75">
      <c r="A115" s="46"/>
      <c r="B115" s="46"/>
      <c r="C115" s="46"/>
      <c r="D115" s="46"/>
      <c r="E115" s="46"/>
      <c r="F115" s="46"/>
    </row>
    <row r="116" spans="1:6" ht="15.75">
      <c r="A116" s="46"/>
      <c r="B116" s="46"/>
      <c r="C116" s="46"/>
      <c r="D116" s="46"/>
      <c r="E116" s="46"/>
      <c r="F116" s="46"/>
    </row>
    <row r="117" spans="1:6" ht="15.75">
      <c r="A117" s="46"/>
      <c r="B117" s="46"/>
      <c r="C117" s="46"/>
      <c r="D117" s="46"/>
      <c r="E117" s="46"/>
      <c r="F117" s="46"/>
    </row>
    <row r="118" spans="1:6" ht="15.75">
      <c r="A118" s="46"/>
      <c r="B118" s="46"/>
      <c r="C118" s="46"/>
      <c r="D118" s="46"/>
      <c r="E118" s="46"/>
      <c r="F118" s="46"/>
    </row>
    <row r="119" spans="1:6" ht="15.75">
      <c r="A119" s="46"/>
      <c r="B119" s="46"/>
      <c r="C119" s="46"/>
      <c r="D119" s="46"/>
      <c r="E119" s="46"/>
      <c r="F119" s="46"/>
    </row>
    <row r="120" spans="1:6" ht="15.75">
      <c r="A120" s="46"/>
      <c r="B120" s="46"/>
      <c r="C120" s="46"/>
      <c r="D120" s="46"/>
      <c r="E120" s="46"/>
      <c r="F120" s="46"/>
    </row>
    <row r="121" spans="1:6" ht="15.75">
      <c r="A121" s="46"/>
      <c r="B121" s="46"/>
      <c r="C121" s="46"/>
      <c r="D121" s="46"/>
      <c r="E121" s="46"/>
      <c r="F121" s="46"/>
    </row>
    <row r="122" spans="1:6" ht="15.75">
      <c r="A122" s="46"/>
      <c r="B122" s="46"/>
      <c r="C122" s="46"/>
      <c r="D122" s="46"/>
      <c r="E122" s="46"/>
      <c r="F122" s="46"/>
    </row>
    <row r="123" spans="1:6" ht="15.75">
      <c r="A123" s="46"/>
      <c r="B123" s="46"/>
      <c r="C123" s="46"/>
      <c r="D123" s="46"/>
      <c r="E123" s="46"/>
      <c r="F123" s="46"/>
    </row>
    <row r="124" spans="1:6" ht="15.75">
      <c r="A124" s="46"/>
      <c r="B124" s="46"/>
      <c r="C124" s="46"/>
      <c r="D124" s="46"/>
      <c r="E124" s="46"/>
      <c r="F124" s="46"/>
    </row>
    <row r="125" spans="1:6" ht="15.75">
      <c r="A125" s="46"/>
      <c r="B125" s="46"/>
      <c r="C125" s="46"/>
      <c r="D125" s="46"/>
      <c r="E125" s="46"/>
      <c r="F125" s="46"/>
    </row>
    <row r="126" spans="1:6" ht="15.75">
      <c r="A126" s="46"/>
      <c r="B126" s="46"/>
      <c r="C126" s="46"/>
      <c r="D126" s="46"/>
      <c r="E126" s="46"/>
      <c r="F126" s="46"/>
    </row>
    <row r="127" spans="1:6" ht="15.75">
      <c r="A127" s="46"/>
      <c r="B127" s="46"/>
      <c r="C127" s="46"/>
      <c r="D127" s="46"/>
      <c r="E127" s="46"/>
      <c r="F127" s="46"/>
    </row>
    <row r="128" spans="1:6" ht="15.75">
      <c r="A128" s="46"/>
      <c r="B128" s="46"/>
      <c r="C128" s="46"/>
      <c r="D128" s="46"/>
      <c r="E128" s="46"/>
      <c r="F128" s="46"/>
    </row>
    <row r="129" spans="1:6" ht="15.75">
      <c r="A129" s="46"/>
      <c r="B129" s="46"/>
      <c r="C129" s="46"/>
      <c r="D129" s="46"/>
      <c r="E129" s="46"/>
      <c r="F129" s="46"/>
    </row>
    <row r="130" spans="1:6" ht="15.75">
      <c r="A130" s="46"/>
      <c r="B130" s="46"/>
      <c r="C130" s="46"/>
      <c r="D130" s="46"/>
      <c r="E130" s="46"/>
      <c r="F130" s="46"/>
    </row>
    <row r="131" spans="1:6" ht="15.75">
      <c r="A131" s="46"/>
      <c r="B131" s="46"/>
      <c r="C131" s="46"/>
      <c r="D131" s="46"/>
      <c r="E131" s="46"/>
      <c r="F131" s="46"/>
    </row>
    <row r="132" spans="1:6" ht="15.75">
      <c r="A132" s="46"/>
      <c r="B132" s="46"/>
      <c r="C132" s="46"/>
      <c r="D132" s="46"/>
      <c r="E132" s="46"/>
      <c r="F132" s="46"/>
    </row>
    <row r="133" spans="1:6" ht="15.75">
      <c r="A133" s="46"/>
      <c r="B133" s="46"/>
      <c r="C133" s="46"/>
      <c r="D133" s="46"/>
      <c r="E133" s="46"/>
      <c r="F133" s="46"/>
    </row>
    <row r="134" spans="1:6" ht="15.75">
      <c r="A134" s="46"/>
      <c r="B134" s="46"/>
      <c r="C134" s="46"/>
      <c r="D134" s="46"/>
      <c r="E134" s="46"/>
      <c r="F134" s="46"/>
    </row>
    <row r="135" spans="1:6" ht="15.75">
      <c r="A135" s="46"/>
      <c r="B135" s="46"/>
      <c r="C135" s="46"/>
      <c r="D135" s="46"/>
      <c r="E135" s="46"/>
      <c r="F135" s="46"/>
    </row>
    <row r="136" spans="1:6" ht="15.75">
      <c r="A136" s="46"/>
      <c r="B136" s="46"/>
      <c r="C136" s="46"/>
      <c r="D136" s="46"/>
      <c r="E136" s="46"/>
      <c r="F136" s="46"/>
    </row>
    <row r="137" spans="1:6" ht="15.75">
      <c r="A137" s="46"/>
      <c r="B137" s="46"/>
      <c r="C137" s="46"/>
      <c r="D137" s="46"/>
      <c r="E137" s="46"/>
      <c r="F137" s="46"/>
    </row>
    <row r="138" spans="1:6" ht="15.75">
      <c r="A138" s="46"/>
      <c r="B138" s="46"/>
      <c r="C138" s="46"/>
      <c r="D138" s="46"/>
      <c r="E138" s="46"/>
      <c r="F138" s="46"/>
    </row>
    <row r="139" spans="1:6" ht="15.75">
      <c r="A139" s="46"/>
      <c r="B139" s="46"/>
      <c r="C139" s="46"/>
      <c r="D139" s="46"/>
      <c r="E139" s="46"/>
      <c r="F139" s="46"/>
    </row>
    <row r="140" spans="1:6" ht="15.75">
      <c r="A140" s="46"/>
      <c r="B140" s="46"/>
      <c r="C140" s="46"/>
      <c r="D140" s="46"/>
      <c r="E140" s="46"/>
      <c r="F140" s="46"/>
    </row>
    <row r="141" spans="1:6" ht="15.75">
      <c r="A141" s="46"/>
      <c r="B141" s="46"/>
      <c r="C141" s="46"/>
      <c r="D141" s="46"/>
      <c r="E141" s="46"/>
      <c r="F141" s="46"/>
    </row>
    <row r="142" spans="1:6" ht="15.75">
      <c r="A142" s="46"/>
      <c r="B142" s="46"/>
      <c r="C142" s="46"/>
      <c r="D142" s="46"/>
      <c r="E142" s="46"/>
      <c r="F142" s="46"/>
    </row>
    <row r="143" spans="1:6" ht="15.75">
      <c r="A143" s="46"/>
      <c r="B143" s="46"/>
      <c r="C143" s="46"/>
      <c r="D143" s="46"/>
      <c r="E143" s="46"/>
      <c r="F143" s="46"/>
    </row>
    <row r="144" spans="1:6" ht="15.75">
      <c r="A144" s="46"/>
      <c r="B144" s="46"/>
      <c r="C144" s="46"/>
      <c r="D144" s="46"/>
      <c r="E144" s="46"/>
      <c r="F144" s="46"/>
    </row>
    <row r="145" spans="1:6" ht="15.75">
      <c r="A145" s="46"/>
      <c r="B145" s="46"/>
      <c r="C145" s="46"/>
      <c r="D145" s="46"/>
      <c r="E145" s="46"/>
      <c r="F145" s="46"/>
    </row>
    <row r="146" spans="1:6" ht="15.75">
      <c r="A146" s="46"/>
      <c r="B146" s="46"/>
      <c r="C146" s="46"/>
      <c r="D146" s="46"/>
      <c r="E146" s="46"/>
      <c r="F146" s="46"/>
    </row>
    <row r="147" spans="1:6" ht="15.75">
      <c r="A147" s="46"/>
      <c r="B147" s="46"/>
      <c r="C147" s="46"/>
      <c r="D147" s="46"/>
      <c r="E147" s="46"/>
      <c r="F147" s="46"/>
    </row>
    <row r="148" spans="1:6" ht="15.75">
      <c r="A148" s="46"/>
      <c r="B148" s="46"/>
      <c r="C148" s="46"/>
      <c r="D148" s="46"/>
      <c r="E148" s="46"/>
      <c r="F148" s="46"/>
    </row>
  </sheetData>
  <mergeCells count="11">
    <mergeCell ref="A26:B26"/>
    <mergeCell ref="A4:E4"/>
    <mergeCell ref="A6:B6"/>
    <mergeCell ref="A10:B10"/>
    <mergeCell ref="A12:C12"/>
    <mergeCell ref="A22:B22"/>
    <mergeCell ref="A28:C28"/>
    <mergeCell ref="A44:E44"/>
    <mergeCell ref="A60:E60"/>
    <mergeCell ref="A84:E84"/>
    <mergeCell ref="A100:E10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zoomScale="154" zoomScaleNormal="154" workbookViewId="0">
      <selection activeCell="C1" sqref="C1"/>
    </sheetView>
  </sheetViews>
  <sheetFormatPr defaultRowHeight="15"/>
  <cols>
    <col min="1" max="1" width="32.85546875" customWidth="1"/>
    <col min="2" max="2" width="19.28515625" customWidth="1"/>
    <col min="3" max="3" width="16.140625" customWidth="1"/>
    <col min="4" max="4" width="20.85546875" customWidth="1"/>
    <col min="5" max="5" width="13.28515625" bestFit="1" customWidth="1"/>
  </cols>
  <sheetData>
    <row r="1" spans="1:4" ht="23.25">
      <c r="A1" s="84" t="s">
        <v>265</v>
      </c>
      <c r="B1" s="85" t="s">
        <v>267</v>
      </c>
    </row>
    <row r="2" spans="1:4" ht="23.25">
      <c r="A2" s="84" t="s">
        <v>266</v>
      </c>
      <c r="B2" s="85" t="s">
        <v>267</v>
      </c>
    </row>
    <row r="4" spans="1:4">
      <c r="A4" s="137" t="s">
        <v>233</v>
      </c>
      <c r="B4" s="137"/>
      <c r="C4" s="137"/>
      <c r="D4" s="137"/>
    </row>
    <row r="6" spans="1:4" ht="15.75">
      <c r="A6" s="112" t="s">
        <v>186</v>
      </c>
      <c r="B6" s="112"/>
      <c r="C6" s="112"/>
      <c r="D6" s="112"/>
    </row>
    <row r="7" spans="1:4" ht="15.75">
      <c r="A7" s="141" t="s">
        <v>60</v>
      </c>
      <c r="B7" s="141"/>
      <c r="C7" s="141"/>
      <c r="D7" s="60" t="s">
        <v>187</v>
      </c>
    </row>
    <row r="8" spans="1:4" ht="15.75">
      <c r="A8" s="46" t="s">
        <v>12</v>
      </c>
      <c r="B8" s="54">
        <f>+'soal UTS'!C90</f>
        <v>3500</v>
      </c>
      <c r="C8" s="53">
        <v>600000</v>
      </c>
      <c r="D8" s="99">
        <f>+B8*C8</f>
        <v>2100000000</v>
      </c>
    </row>
    <row r="9" spans="1:4" ht="16.5" thickBot="1">
      <c r="A9" s="46" t="s">
        <v>188</v>
      </c>
      <c r="B9" s="53">
        <f>+'soal UTS'!B90</f>
        <v>3600</v>
      </c>
      <c r="C9" s="53">
        <f>+'jawaban kasus1'!B33</f>
        <v>381000</v>
      </c>
      <c r="D9" s="100">
        <f>+B9*C9</f>
        <v>1371600000</v>
      </c>
    </row>
    <row r="10" spans="1:4" ht="16.5" thickTop="1">
      <c r="A10" s="138" t="s">
        <v>189</v>
      </c>
      <c r="B10" s="138"/>
      <c r="C10" s="138"/>
      <c r="D10" s="99">
        <f>+D8-D9</f>
        <v>728400000</v>
      </c>
    </row>
    <row r="11" spans="1:4" ht="15.75">
      <c r="A11" s="63" t="s">
        <v>190</v>
      </c>
      <c r="B11" s="46"/>
      <c r="C11" s="46"/>
      <c r="D11" s="46"/>
    </row>
    <row r="12" spans="1:4" ht="15.75">
      <c r="A12" s="64" t="s">
        <v>191</v>
      </c>
      <c r="B12" s="102" t="s">
        <v>274</v>
      </c>
      <c r="C12" s="102" t="s">
        <v>272</v>
      </c>
      <c r="D12" s="61"/>
    </row>
    <row r="13" spans="1:4" ht="15.75">
      <c r="A13" s="65" t="s">
        <v>192</v>
      </c>
      <c r="B13" s="1">
        <v>8700000</v>
      </c>
      <c r="C13" s="101">
        <f>+B13*12</f>
        <v>104400000</v>
      </c>
      <c r="D13" s="61"/>
    </row>
    <row r="14" spans="1:4" ht="15.75">
      <c r="A14" s="65" t="s">
        <v>193</v>
      </c>
      <c r="B14" s="1">
        <v>3500000</v>
      </c>
      <c r="C14" s="101">
        <f t="shared" ref="C14:C15" si="0">+B14*12</f>
        <v>42000000</v>
      </c>
      <c r="D14" s="61"/>
    </row>
    <row r="15" spans="1:4" ht="15.75">
      <c r="A15" s="65" t="s">
        <v>194</v>
      </c>
      <c r="B15" s="1">
        <v>12400000</v>
      </c>
      <c r="C15" s="101">
        <f t="shared" si="0"/>
        <v>148800000</v>
      </c>
      <c r="D15" s="61"/>
    </row>
    <row r="16" spans="1:4" ht="15.75">
      <c r="A16" s="138" t="s">
        <v>195</v>
      </c>
      <c r="B16" s="138"/>
      <c r="C16" s="61"/>
      <c r="D16" s="99">
        <f>SUM(C13:C15)</f>
        <v>295200000</v>
      </c>
    </row>
    <row r="17" spans="1:5" ht="15.75">
      <c r="A17" s="50" t="s">
        <v>196</v>
      </c>
      <c r="B17" s="61"/>
      <c r="C17" s="61"/>
      <c r="D17" s="61"/>
    </row>
    <row r="18" spans="1:5" ht="15.75">
      <c r="A18" s="65" t="s">
        <v>197</v>
      </c>
      <c r="B18" s="103">
        <f>+'jawaban kasus3'!C46</f>
        <v>21750000</v>
      </c>
      <c r="C18" s="46"/>
      <c r="D18" s="61"/>
    </row>
    <row r="19" spans="1:5" ht="15.75">
      <c r="A19" s="65" t="s">
        <v>198</v>
      </c>
      <c r="B19" s="103">
        <f>+'jawaban kasus3'!C62</f>
        <v>10000000</v>
      </c>
      <c r="C19" s="46"/>
      <c r="D19" s="61"/>
    </row>
    <row r="20" spans="1:5" ht="15.75">
      <c r="A20" s="65" t="s">
        <v>199</v>
      </c>
      <c r="B20" s="103">
        <f>+'jawaban kasus3'!C86</f>
        <v>15525000</v>
      </c>
      <c r="C20" s="46"/>
      <c r="D20" s="61"/>
    </row>
    <row r="21" spans="1:5" ht="15.75">
      <c r="A21" s="65" t="s">
        <v>200</v>
      </c>
      <c r="B21" s="103">
        <f>+'jawaban kasus3'!C103</f>
        <v>2800000</v>
      </c>
      <c r="C21" s="46"/>
      <c r="D21" s="61"/>
    </row>
    <row r="22" spans="1:5" ht="16.5" thickBot="1">
      <c r="A22" s="138" t="s">
        <v>201</v>
      </c>
      <c r="B22" s="138"/>
      <c r="C22" s="46"/>
      <c r="D22" s="104">
        <f>SUM(B18:B21)</f>
        <v>50075000</v>
      </c>
    </row>
    <row r="23" spans="1:5" ht="16.5" thickTop="1">
      <c r="A23" s="138" t="s">
        <v>202</v>
      </c>
      <c r="B23" s="138"/>
      <c r="C23" s="138"/>
      <c r="D23" s="105">
        <f>+D10-D16-D22</f>
        <v>383125000</v>
      </c>
    </row>
    <row r="24" spans="1:5" ht="15.75">
      <c r="A24" s="64" t="s">
        <v>203</v>
      </c>
      <c r="B24" s="46"/>
      <c r="C24" s="46"/>
      <c r="D24" s="46"/>
    </row>
    <row r="25" spans="1:5" ht="15.75">
      <c r="A25" s="65" t="s">
        <v>204</v>
      </c>
      <c r="B25" s="103">
        <f>+'jawaban kasus3'!E15</f>
        <v>6618780</v>
      </c>
      <c r="C25" s="46"/>
      <c r="D25" s="46"/>
    </row>
    <row r="26" spans="1:5" ht="15.75">
      <c r="A26" s="65" t="s">
        <v>205</v>
      </c>
      <c r="B26" s="103">
        <f>+'jawaban kasus3'!E31</f>
        <v>8352000</v>
      </c>
      <c r="C26" s="46"/>
      <c r="D26" s="46"/>
    </row>
    <row r="27" spans="1:5" ht="16.5" thickBot="1">
      <c r="A27" s="138" t="s">
        <v>206</v>
      </c>
      <c r="B27" s="138"/>
      <c r="C27" s="46"/>
      <c r="D27" s="104">
        <f>+B25+B26</f>
        <v>14970780</v>
      </c>
    </row>
    <row r="28" spans="1:5" ht="16.5" thickTop="1">
      <c r="A28" s="138" t="s">
        <v>207</v>
      </c>
      <c r="B28" s="138"/>
      <c r="C28" s="138"/>
      <c r="D28" s="103">
        <f>+D23-D27</f>
        <v>368154220</v>
      </c>
    </row>
    <row r="29" spans="1:5" ht="15.75">
      <c r="A29" s="66" t="s">
        <v>208</v>
      </c>
      <c r="B29" s="67"/>
      <c r="C29" s="67"/>
      <c r="D29" s="61"/>
    </row>
    <row r="30" spans="1:5" ht="15.75">
      <c r="A30" s="46" t="s">
        <v>209</v>
      </c>
      <c r="B30" s="46"/>
      <c r="C30" s="101">
        <f>+E30*B39</f>
        <v>2500000</v>
      </c>
      <c r="D30" s="46"/>
      <c r="E30" s="1">
        <v>50000000</v>
      </c>
    </row>
    <row r="31" spans="1:5" ht="15.75">
      <c r="A31" s="46" t="s">
        <v>210</v>
      </c>
      <c r="B31" s="46"/>
      <c r="C31" s="101">
        <f>+E31*B40</f>
        <v>30000000</v>
      </c>
      <c r="D31" s="46"/>
      <c r="E31" s="1">
        <v>200000000</v>
      </c>
    </row>
    <row r="32" spans="1:5" ht="15.75">
      <c r="A32" s="46" t="s">
        <v>211</v>
      </c>
      <c r="B32" s="46"/>
      <c r="C32" s="101">
        <f>+E32*25%</f>
        <v>29538555</v>
      </c>
      <c r="D32" s="46"/>
      <c r="E32" s="90">
        <f>+D28-E30-E31</f>
        <v>118154220</v>
      </c>
    </row>
    <row r="33" spans="1:4" ht="16.5" thickBot="1">
      <c r="A33" s="46" t="s">
        <v>212</v>
      </c>
      <c r="B33" s="46"/>
      <c r="C33" s="62">
        <v>0</v>
      </c>
      <c r="D33" s="46"/>
    </row>
    <row r="34" spans="1:4" ht="17.25" thickTop="1" thickBot="1">
      <c r="A34" s="138" t="s">
        <v>213</v>
      </c>
      <c r="B34" s="138"/>
      <c r="C34" s="46"/>
      <c r="D34" s="106">
        <f>SUM(C30:C32)</f>
        <v>62038555</v>
      </c>
    </row>
    <row r="35" spans="1:4" ht="16.5" thickTop="1">
      <c r="A35" s="138" t="s">
        <v>214</v>
      </c>
      <c r="B35" s="138"/>
      <c r="C35" s="138"/>
      <c r="D35" s="99">
        <f>+D28-D34</f>
        <v>306115665</v>
      </c>
    </row>
    <row r="36" spans="1:4" ht="15.75">
      <c r="A36" s="68"/>
      <c r="B36" s="46"/>
      <c r="C36" s="46"/>
      <c r="D36" s="46"/>
    </row>
    <row r="37" spans="1:4" ht="15.75">
      <c r="A37" s="69" t="s">
        <v>215</v>
      </c>
      <c r="B37" s="46"/>
      <c r="C37" s="46"/>
      <c r="D37" s="46"/>
    </row>
    <row r="38" spans="1:4" ht="15.75">
      <c r="A38" s="46" t="s">
        <v>216</v>
      </c>
      <c r="B38" s="46"/>
      <c r="C38" s="46"/>
      <c r="D38" s="46"/>
    </row>
    <row r="39" spans="1:4" ht="15.75">
      <c r="A39" s="46" t="s">
        <v>217</v>
      </c>
      <c r="B39" s="55">
        <v>0.05</v>
      </c>
      <c r="C39" s="46"/>
      <c r="D39" s="46"/>
    </row>
    <row r="40" spans="1:4" ht="15.75">
      <c r="A40" s="46" t="s">
        <v>218</v>
      </c>
      <c r="B40" s="55">
        <v>0.15</v>
      </c>
      <c r="C40" s="46"/>
      <c r="D40" s="46"/>
    </row>
    <row r="41" spans="1:4" ht="15.75">
      <c r="A41" s="46" t="s">
        <v>219</v>
      </c>
      <c r="B41" s="55">
        <v>0.25</v>
      </c>
      <c r="C41" s="46"/>
      <c r="D41" s="46"/>
    </row>
    <row r="42" spans="1:4" ht="15.75">
      <c r="A42" s="46" t="s">
        <v>220</v>
      </c>
      <c r="B42" s="55">
        <v>0.3</v>
      </c>
      <c r="C42" s="46"/>
      <c r="D42" s="46"/>
    </row>
    <row r="43" spans="1:4" ht="15.75">
      <c r="A43" s="46"/>
      <c r="B43" s="46"/>
      <c r="C43" s="46"/>
      <c r="D43" s="46"/>
    </row>
    <row r="44" spans="1:4" ht="15.75">
      <c r="A44" s="139" t="s">
        <v>221</v>
      </c>
      <c r="B44" s="139"/>
      <c r="C44" s="139"/>
      <c r="D44" s="46"/>
    </row>
    <row r="45" spans="1:4" ht="15.75">
      <c r="A45" s="46" t="s">
        <v>222</v>
      </c>
      <c r="B45" s="46"/>
      <c r="C45" s="46"/>
    </row>
    <row r="46" spans="1:4" ht="15.75">
      <c r="A46" s="65" t="s">
        <v>223</v>
      </c>
      <c r="B46" s="99">
        <f>+D35</f>
        <v>306115665</v>
      </c>
      <c r="C46" s="46"/>
      <c r="D46" s="61"/>
    </row>
    <row r="47" spans="1:4" ht="15.75">
      <c r="A47" s="65" t="s">
        <v>224</v>
      </c>
      <c r="B47" s="99">
        <f>+D8</f>
        <v>2100000000</v>
      </c>
      <c r="C47" s="46"/>
      <c r="D47" s="61"/>
    </row>
    <row r="48" spans="1:4" ht="15.75">
      <c r="A48" s="65"/>
      <c r="B48" s="60" t="s">
        <v>225</v>
      </c>
      <c r="C48" s="107">
        <f>+B46/B47</f>
        <v>0.1457693642857143</v>
      </c>
      <c r="D48" s="61"/>
    </row>
    <row r="49" spans="1:4" ht="15.75">
      <c r="A49" s="46" t="s">
        <v>226</v>
      </c>
      <c r="B49" s="46"/>
      <c r="C49" s="46"/>
    </row>
    <row r="50" spans="1:4" ht="15.75">
      <c r="A50" s="65" t="s">
        <v>223</v>
      </c>
      <c r="B50" s="99">
        <f>+D35</f>
        <v>306115665</v>
      </c>
      <c r="C50" s="46"/>
      <c r="D50" s="46"/>
    </row>
    <row r="51" spans="1:4" ht="15.75">
      <c r="A51" s="65" t="s">
        <v>227</v>
      </c>
      <c r="B51" s="99">
        <f>+'jawaban kasus2'!B48</f>
        <v>501878000</v>
      </c>
      <c r="C51" s="46"/>
      <c r="D51" s="46"/>
    </row>
    <row r="52" spans="1:4" ht="15.75">
      <c r="A52" s="46"/>
      <c r="B52" s="60" t="s">
        <v>228</v>
      </c>
      <c r="C52" s="107">
        <f>+B50/B51</f>
        <v>0.60994039388058452</v>
      </c>
      <c r="D52" s="46"/>
    </row>
    <row r="53" spans="1:4" ht="15.75">
      <c r="A53" s="46"/>
      <c r="B53" s="46"/>
      <c r="C53" s="46"/>
      <c r="D53" s="46"/>
    </row>
    <row r="54" spans="1:4" ht="15.75">
      <c r="A54" s="140" t="s">
        <v>229</v>
      </c>
      <c r="B54" s="140"/>
      <c r="C54" s="46"/>
      <c r="D54" s="46"/>
    </row>
    <row r="55" spans="1:4" ht="15.75">
      <c r="A55" s="46" t="s">
        <v>230</v>
      </c>
      <c r="B55" s="46" t="s">
        <v>231</v>
      </c>
      <c r="C55" s="46"/>
      <c r="D55" s="46"/>
    </row>
    <row r="56" spans="1:4" ht="15.75">
      <c r="A56" s="46" t="s">
        <v>232</v>
      </c>
      <c r="B56" s="46" t="s">
        <v>231</v>
      </c>
      <c r="C56" s="46"/>
      <c r="D56" s="46"/>
    </row>
    <row r="57" spans="1:4" ht="15.75">
      <c r="A57" s="46"/>
      <c r="B57" s="46"/>
      <c r="C57" s="46"/>
      <c r="D57" s="46"/>
    </row>
    <row r="58" spans="1:4" ht="15.75">
      <c r="A58" s="46"/>
      <c r="B58" s="46"/>
      <c r="C58" s="46"/>
      <c r="D58" s="46"/>
    </row>
    <row r="59" spans="1:4" ht="15.75">
      <c r="A59" s="46"/>
      <c r="B59" s="46"/>
      <c r="C59" s="46"/>
      <c r="D59" s="46"/>
    </row>
    <row r="60" spans="1:4" ht="15.75">
      <c r="A60" s="46"/>
      <c r="B60" s="46"/>
      <c r="C60" s="46"/>
      <c r="D60" s="46"/>
    </row>
    <row r="61" spans="1:4" ht="15.75">
      <c r="A61" s="46"/>
      <c r="B61" s="46"/>
      <c r="C61" s="46"/>
      <c r="D61" s="46"/>
    </row>
    <row r="62" spans="1:4" ht="15.75">
      <c r="A62" s="46"/>
      <c r="B62" s="46"/>
      <c r="C62" s="46"/>
      <c r="D62" s="46"/>
    </row>
    <row r="63" spans="1:4" ht="15.75">
      <c r="A63" s="46"/>
      <c r="B63" s="46"/>
      <c r="C63" s="46"/>
      <c r="D63" s="46"/>
    </row>
    <row r="64" spans="1:4" ht="15.75">
      <c r="A64" s="46"/>
      <c r="B64" s="46"/>
      <c r="C64" s="46"/>
      <c r="D64" s="46"/>
    </row>
    <row r="65" spans="1:4" ht="15.75">
      <c r="A65" s="46"/>
      <c r="B65" s="46"/>
      <c r="C65" s="46"/>
      <c r="D65" s="46"/>
    </row>
    <row r="66" spans="1:4" ht="15.75">
      <c r="A66" s="46"/>
      <c r="B66" s="46"/>
      <c r="C66" s="46"/>
      <c r="D66" s="46"/>
    </row>
    <row r="67" spans="1:4" ht="15.75">
      <c r="A67" s="46"/>
      <c r="B67" s="46"/>
      <c r="C67" s="46"/>
      <c r="D67" s="46"/>
    </row>
    <row r="68" spans="1:4" ht="15.75">
      <c r="A68" s="46"/>
      <c r="B68" s="46"/>
      <c r="C68" s="46"/>
      <c r="D68" s="46"/>
    </row>
    <row r="69" spans="1:4" ht="15.75">
      <c r="A69" s="46"/>
      <c r="B69" s="46"/>
      <c r="C69" s="46"/>
      <c r="D69" s="46"/>
    </row>
    <row r="70" spans="1:4" ht="15.75">
      <c r="A70" s="46"/>
      <c r="B70" s="46"/>
      <c r="C70" s="46"/>
      <c r="D70" s="46"/>
    </row>
    <row r="71" spans="1:4" ht="15.75">
      <c r="A71" s="46"/>
      <c r="B71" s="46"/>
      <c r="C71" s="46"/>
      <c r="D71" s="46"/>
    </row>
    <row r="72" spans="1:4" ht="15.75">
      <c r="A72" s="46"/>
      <c r="B72" s="46"/>
      <c r="C72" s="46"/>
      <c r="D72" s="46"/>
    </row>
    <row r="73" spans="1:4" ht="15.75">
      <c r="A73" s="46"/>
      <c r="B73" s="46"/>
      <c r="C73" s="46"/>
      <c r="D73" s="46"/>
    </row>
    <row r="74" spans="1:4" ht="15.75">
      <c r="A74" s="46"/>
      <c r="B74" s="46"/>
      <c r="C74" s="46"/>
      <c r="D74" s="46"/>
    </row>
    <row r="75" spans="1:4" ht="15.75">
      <c r="A75" s="46"/>
      <c r="B75" s="46"/>
      <c r="C75" s="46"/>
      <c r="D75" s="46"/>
    </row>
    <row r="76" spans="1:4" ht="15.75">
      <c r="A76" s="46"/>
      <c r="B76" s="46"/>
      <c r="C76" s="46"/>
      <c r="D76" s="46"/>
    </row>
    <row r="77" spans="1:4" ht="15.75">
      <c r="A77" s="46"/>
      <c r="B77" s="46"/>
      <c r="C77" s="46"/>
      <c r="D77" s="46"/>
    </row>
    <row r="78" spans="1:4" ht="15.75">
      <c r="A78" s="46"/>
      <c r="B78" s="46"/>
      <c r="C78" s="46"/>
      <c r="D78" s="46"/>
    </row>
  </sheetData>
  <mergeCells count="13">
    <mergeCell ref="A44:C44"/>
    <mergeCell ref="A54:B54"/>
    <mergeCell ref="A6:D6"/>
    <mergeCell ref="A7:C7"/>
    <mergeCell ref="A10:C10"/>
    <mergeCell ref="A16:B16"/>
    <mergeCell ref="A22:B22"/>
    <mergeCell ref="A23:C23"/>
    <mergeCell ref="A4:D4"/>
    <mergeCell ref="A27:B27"/>
    <mergeCell ref="A28:C28"/>
    <mergeCell ref="A34:B34"/>
    <mergeCell ref="A35:C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42" zoomScaleNormal="142" workbookViewId="0">
      <selection activeCell="C66" sqref="C66"/>
    </sheetView>
  </sheetViews>
  <sheetFormatPr defaultRowHeight="15"/>
  <cols>
    <col min="1" max="1" width="49.7109375" customWidth="1"/>
    <col min="2" max="2" width="15.85546875" customWidth="1"/>
    <col min="3" max="3" width="26" customWidth="1"/>
    <col min="4" max="4" width="23.28515625" customWidth="1"/>
    <col min="5" max="5" width="28.5703125" customWidth="1"/>
  </cols>
  <sheetData>
    <row r="1" spans="1:5" ht="21">
      <c r="A1" s="142" t="s">
        <v>330</v>
      </c>
      <c r="B1" s="142"/>
      <c r="C1" s="142"/>
      <c r="D1" s="142"/>
      <c r="E1" s="142"/>
    </row>
    <row r="2" spans="1:5" ht="21">
      <c r="A2" s="142" t="s">
        <v>275</v>
      </c>
      <c r="B2" s="142"/>
      <c r="C2" s="142"/>
      <c r="D2" s="142"/>
      <c r="E2" s="142"/>
    </row>
    <row r="3" spans="1:5" ht="21">
      <c r="A3" s="143"/>
      <c r="B3" s="143"/>
      <c r="C3" s="143"/>
      <c r="D3" s="143"/>
      <c r="E3" s="143"/>
    </row>
    <row r="4" spans="1:5" ht="15.75">
      <c r="A4" s="64" t="s">
        <v>276</v>
      </c>
      <c r="B4" s="144"/>
      <c r="C4" s="144"/>
      <c r="D4" s="46"/>
      <c r="E4" s="46"/>
    </row>
    <row r="5" spans="1:5" ht="15.75">
      <c r="A5" s="46" t="s">
        <v>277</v>
      </c>
      <c r="B5" s="46"/>
      <c r="C5" s="99" t="s">
        <v>278</v>
      </c>
      <c r="D5" s="46" t="s">
        <v>279</v>
      </c>
      <c r="E5" s="46"/>
    </row>
    <row r="6" spans="1:5" ht="15.75">
      <c r="A6" s="46" t="s">
        <v>280</v>
      </c>
      <c r="B6" s="46"/>
      <c r="C6" s="99" t="s">
        <v>278</v>
      </c>
      <c r="D6" s="46" t="s">
        <v>281</v>
      </c>
      <c r="E6" s="46"/>
    </row>
    <row r="7" spans="1:5" ht="15.75">
      <c r="A7" s="46" t="s">
        <v>282</v>
      </c>
      <c r="B7" s="46"/>
      <c r="C7" s="99" t="s">
        <v>278</v>
      </c>
      <c r="D7" s="46" t="s">
        <v>283</v>
      </c>
      <c r="E7" s="46"/>
    </row>
    <row r="8" spans="1:5" ht="15.75">
      <c r="A8" s="64" t="s">
        <v>284</v>
      </c>
      <c r="B8" s="144"/>
      <c r="C8" s="99" t="s">
        <v>278</v>
      </c>
      <c r="D8" s="46" t="s">
        <v>285</v>
      </c>
      <c r="E8" s="46"/>
    </row>
    <row r="9" spans="1:5" ht="15.75">
      <c r="A9" s="46"/>
      <c r="B9" s="46"/>
      <c r="C9" s="46"/>
      <c r="D9" s="46"/>
      <c r="E9" s="46"/>
    </row>
    <row r="10" spans="1:5" ht="15.75">
      <c r="A10" s="46" t="s">
        <v>286</v>
      </c>
      <c r="B10" s="46"/>
      <c r="C10" s="46"/>
      <c r="D10" s="46"/>
      <c r="E10" s="46"/>
    </row>
    <row r="11" spans="1:5" ht="15.75">
      <c r="A11" s="112" t="s">
        <v>287</v>
      </c>
      <c r="B11" s="112"/>
      <c r="C11" s="112"/>
      <c r="D11" s="112"/>
      <c r="E11" s="112"/>
    </row>
    <row r="12" spans="1:5" ht="15.75">
      <c r="A12" s="112" t="s">
        <v>288</v>
      </c>
      <c r="B12" s="112"/>
      <c r="C12" s="112"/>
      <c r="D12" s="112"/>
      <c r="E12" s="112"/>
    </row>
    <row r="13" spans="1:5" ht="15.75">
      <c r="A13" s="145" t="s">
        <v>289</v>
      </c>
      <c r="B13" s="146"/>
      <c r="C13" s="147"/>
      <c r="D13" s="148" t="s">
        <v>290</v>
      </c>
      <c r="E13" s="148"/>
    </row>
    <row r="14" spans="1:5" ht="15.75">
      <c r="A14" s="164" t="s">
        <v>291</v>
      </c>
      <c r="B14" s="149"/>
      <c r="C14" s="150"/>
      <c r="D14" s="166" t="s">
        <v>292</v>
      </c>
      <c r="E14" s="150"/>
    </row>
    <row r="15" spans="1:5" ht="15.75">
      <c r="A15" s="151" t="s">
        <v>14</v>
      </c>
      <c r="B15" s="93"/>
      <c r="C15" s="152" t="s">
        <v>278</v>
      </c>
      <c r="D15" s="153" t="s">
        <v>293</v>
      </c>
      <c r="E15" s="152" t="s">
        <v>278</v>
      </c>
    </row>
    <row r="16" spans="1:5" ht="15.75">
      <c r="A16" s="153"/>
      <c r="B16" s="93"/>
      <c r="C16" s="154"/>
      <c r="D16" s="153" t="s">
        <v>294</v>
      </c>
      <c r="E16" s="152" t="s">
        <v>278</v>
      </c>
    </row>
    <row r="17" spans="1:5" ht="15.75">
      <c r="A17" s="165" t="s">
        <v>98</v>
      </c>
      <c r="B17" s="93"/>
      <c r="C17" s="154"/>
      <c r="D17" s="155" t="s">
        <v>295</v>
      </c>
      <c r="E17" s="152" t="s">
        <v>278</v>
      </c>
    </row>
    <row r="18" spans="1:5" ht="15.75">
      <c r="A18" s="156" t="s">
        <v>88</v>
      </c>
      <c r="B18" s="157"/>
      <c r="C18" s="152" t="s">
        <v>278</v>
      </c>
      <c r="D18" s="153"/>
      <c r="E18" s="154"/>
    </row>
    <row r="19" spans="1:5" ht="15.75">
      <c r="A19" s="158" t="s">
        <v>89</v>
      </c>
      <c r="B19" s="159" t="s">
        <v>278</v>
      </c>
      <c r="C19" s="154"/>
      <c r="D19" s="167" t="s">
        <v>296</v>
      </c>
      <c r="E19" s="152" t="s">
        <v>278</v>
      </c>
    </row>
    <row r="20" spans="1:5" ht="15.75">
      <c r="A20" s="158" t="s">
        <v>297</v>
      </c>
      <c r="B20" s="159" t="s">
        <v>278</v>
      </c>
      <c r="C20" s="154"/>
      <c r="D20" s="153" t="s">
        <v>298</v>
      </c>
      <c r="E20" s="152" t="s">
        <v>278</v>
      </c>
    </row>
    <row r="21" spans="1:5" ht="15.75">
      <c r="A21" s="155" t="s">
        <v>46</v>
      </c>
      <c r="B21" s="160"/>
      <c r="C21" s="152" t="s">
        <v>278</v>
      </c>
      <c r="D21" s="155" t="s">
        <v>299</v>
      </c>
      <c r="E21" s="152" t="s">
        <v>278</v>
      </c>
    </row>
    <row r="22" spans="1:5" ht="15.75">
      <c r="A22" s="158" t="s">
        <v>91</v>
      </c>
      <c r="B22" s="159" t="s">
        <v>278</v>
      </c>
      <c r="C22" s="154"/>
      <c r="D22" s="153"/>
      <c r="E22" s="154"/>
    </row>
    <row r="23" spans="1:5" ht="15.75">
      <c r="A23" s="158" t="s">
        <v>300</v>
      </c>
      <c r="B23" s="159" t="s">
        <v>278</v>
      </c>
      <c r="C23" s="154"/>
      <c r="D23" s="153"/>
      <c r="E23" s="154"/>
    </row>
    <row r="24" spans="1:5" ht="15.75">
      <c r="A24" s="155" t="s">
        <v>301</v>
      </c>
      <c r="B24" s="157"/>
      <c r="C24" s="152" t="s">
        <v>278</v>
      </c>
      <c r="D24" s="153"/>
      <c r="E24" s="154"/>
    </row>
    <row r="25" spans="1:5" ht="15.75">
      <c r="A25" s="158" t="s">
        <v>92</v>
      </c>
      <c r="B25" s="159" t="s">
        <v>278</v>
      </c>
      <c r="C25" s="154"/>
      <c r="D25" s="153"/>
      <c r="E25" s="154"/>
    </row>
    <row r="26" spans="1:5" ht="15.75">
      <c r="A26" s="158" t="s">
        <v>302</v>
      </c>
      <c r="B26" s="159" t="s">
        <v>278</v>
      </c>
      <c r="C26" s="154"/>
      <c r="D26" s="153"/>
      <c r="E26" s="154"/>
    </row>
    <row r="27" spans="1:5" ht="15.75">
      <c r="A27" s="155" t="s">
        <v>303</v>
      </c>
      <c r="B27" s="157"/>
      <c r="C27" s="152" t="s">
        <v>278</v>
      </c>
      <c r="D27" s="153"/>
      <c r="E27" s="154"/>
    </row>
    <row r="28" spans="1:5" ht="15.75">
      <c r="A28" s="158" t="s">
        <v>304</v>
      </c>
      <c r="B28" s="159" t="s">
        <v>278</v>
      </c>
      <c r="C28" s="154"/>
      <c r="D28" s="153"/>
      <c r="E28" s="154"/>
    </row>
    <row r="29" spans="1:5" ht="15.75">
      <c r="A29" s="158" t="s">
        <v>305</v>
      </c>
      <c r="B29" s="159" t="s">
        <v>278</v>
      </c>
      <c r="C29" s="154"/>
      <c r="D29" s="153"/>
      <c r="E29" s="154"/>
    </row>
    <row r="30" spans="1:5" ht="15.75">
      <c r="A30" s="155" t="s">
        <v>306</v>
      </c>
      <c r="B30" s="93"/>
      <c r="C30" s="152" t="s">
        <v>278</v>
      </c>
      <c r="D30" s="153"/>
      <c r="E30" s="154"/>
    </row>
    <row r="31" spans="1:5" ht="15.75">
      <c r="A31" s="145" t="s">
        <v>307</v>
      </c>
      <c r="B31" s="146"/>
      <c r="C31" s="161" t="s">
        <v>278</v>
      </c>
      <c r="D31" s="162" t="s">
        <v>308</v>
      </c>
      <c r="E31" s="161" t="s">
        <v>278</v>
      </c>
    </row>
    <row r="32" spans="1:5" ht="15.75">
      <c r="A32" s="46"/>
      <c r="B32" s="46"/>
      <c r="C32" s="46"/>
      <c r="D32" s="46"/>
      <c r="E32" s="46"/>
    </row>
    <row r="33" spans="1:5" ht="15.75">
      <c r="A33" s="112" t="s">
        <v>14</v>
      </c>
      <c r="B33" s="112"/>
      <c r="C33" s="112"/>
      <c r="D33" s="46"/>
      <c r="E33" s="46"/>
    </row>
    <row r="34" spans="1:5" ht="15.75">
      <c r="A34" s="65" t="s">
        <v>309</v>
      </c>
      <c r="B34" s="53"/>
      <c r="C34" s="163" t="str">
        <f>+C7</f>
        <v>------------</v>
      </c>
      <c r="D34" s="46"/>
      <c r="E34" s="46"/>
    </row>
    <row r="35" spans="1:5" ht="15.75">
      <c r="A35" s="65" t="s">
        <v>310</v>
      </c>
      <c r="B35" s="53"/>
      <c r="C35" s="163" t="str">
        <f>+C8</f>
        <v>------------</v>
      </c>
      <c r="D35" s="46"/>
      <c r="E35" s="46"/>
    </row>
    <row r="36" spans="1:5" ht="15.75">
      <c r="A36" s="65" t="s">
        <v>311</v>
      </c>
      <c r="B36" s="46"/>
      <c r="C36" s="46"/>
      <c r="D36" s="46"/>
      <c r="E36" s="46"/>
    </row>
    <row r="37" spans="1:5" ht="15.75">
      <c r="A37" s="65" t="s">
        <v>312</v>
      </c>
      <c r="B37" s="99" t="s">
        <v>313</v>
      </c>
      <c r="C37" s="46"/>
      <c r="D37" s="46"/>
      <c r="E37" s="46"/>
    </row>
    <row r="38" spans="1:5" ht="15.75">
      <c r="A38" s="65" t="s">
        <v>314</v>
      </c>
      <c r="B38" s="99" t="s">
        <v>313</v>
      </c>
      <c r="C38" s="46"/>
      <c r="D38" s="46"/>
      <c r="E38" s="46"/>
    </row>
    <row r="39" spans="1:5" ht="15.75">
      <c r="A39" s="65" t="s">
        <v>315</v>
      </c>
      <c r="B39" s="99" t="s">
        <v>313</v>
      </c>
      <c r="C39" s="46"/>
      <c r="D39" s="46"/>
      <c r="E39" s="46"/>
    </row>
    <row r="40" spans="1:5" ht="15.75">
      <c r="A40" s="65" t="s">
        <v>316</v>
      </c>
      <c r="B40" s="99" t="s">
        <v>313</v>
      </c>
      <c r="C40" s="46"/>
      <c r="D40" s="46"/>
      <c r="E40" s="46"/>
    </row>
    <row r="41" spans="1:5" ht="15.75">
      <c r="A41" s="102" t="s">
        <v>317</v>
      </c>
      <c r="B41" s="53"/>
      <c r="C41" s="99" t="s">
        <v>313</v>
      </c>
      <c r="D41" s="46"/>
      <c r="E41" s="46"/>
    </row>
    <row r="42" spans="1:5" ht="15.75">
      <c r="A42" s="109" t="s">
        <v>318</v>
      </c>
      <c r="B42" s="110"/>
      <c r="C42" s="99" t="s">
        <v>313</v>
      </c>
      <c r="D42" s="46"/>
      <c r="E42" s="46"/>
    </row>
    <row r="43" spans="1:5" ht="15.75">
      <c r="A43" s="46"/>
      <c r="B43" s="46"/>
      <c r="C43" s="46"/>
      <c r="D43" s="46"/>
      <c r="E43" s="46"/>
    </row>
    <row r="44" spans="1:5" ht="15.75">
      <c r="A44" s="112" t="s">
        <v>293</v>
      </c>
      <c r="B44" s="112"/>
      <c r="C44" s="112"/>
      <c r="D44" s="46"/>
      <c r="E44" s="46"/>
    </row>
    <row r="45" spans="1:5" ht="15.75">
      <c r="A45" s="46" t="s">
        <v>319</v>
      </c>
      <c r="B45" s="46"/>
      <c r="C45" s="61" t="s">
        <v>320</v>
      </c>
      <c r="D45" s="46"/>
      <c r="E45" s="46"/>
    </row>
    <row r="46" spans="1:5" ht="15.75">
      <c r="A46" s="46" t="s">
        <v>321</v>
      </c>
      <c r="B46" s="46"/>
      <c r="C46" s="61" t="s">
        <v>320</v>
      </c>
      <c r="D46" s="46"/>
      <c r="E46" s="46"/>
    </row>
    <row r="47" spans="1:5" ht="15.75">
      <c r="A47" s="111" t="s">
        <v>322</v>
      </c>
      <c r="B47" s="46"/>
      <c r="C47" s="61" t="s">
        <v>320</v>
      </c>
      <c r="D47" s="46"/>
      <c r="E47" s="46"/>
    </row>
    <row r="48" spans="1:5" ht="15.75">
      <c r="A48" s="46"/>
      <c r="B48" s="46"/>
      <c r="C48" s="46"/>
      <c r="D48" s="46"/>
      <c r="E48" s="46"/>
    </row>
    <row r="49" spans="1:5" ht="15.75">
      <c r="A49" s="112" t="s">
        <v>323</v>
      </c>
      <c r="B49" s="112"/>
      <c r="C49" s="112"/>
      <c r="D49" s="46"/>
      <c r="E49" s="46"/>
    </row>
    <row r="50" spans="1:5" ht="15.75">
      <c r="A50" s="46" t="s">
        <v>324</v>
      </c>
      <c r="B50" s="46"/>
      <c r="C50" s="61" t="s">
        <v>320</v>
      </c>
      <c r="D50" s="46"/>
      <c r="E50" s="46"/>
    </row>
    <row r="51" spans="1:5" ht="15.75">
      <c r="A51" s="46" t="s">
        <v>321</v>
      </c>
      <c r="B51" s="46"/>
      <c r="C51" s="61" t="s">
        <v>320</v>
      </c>
      <c r="D51" s="46"/>
      <c r="E51" s="46"/>
    </row>
    <row r="52" spans="1:5" ht="15.75">
      <c r="A52" s="138" t="s">
        <v>325</v>
      </c>
      <c r="B52" s="138"/>
      <c r="C52" s="61" t="s">
        <v>320</v>
      </c>
      <c r="D52" s="46"/>
      <c r="E52" s="46"/>
    </row>
    <row r="53" spans="1:5" ht="15.75">
      <c r="A53" s="46"/>
      <c r="B53" s="46"/>
      <c r="C53" s="46"/>
      <c r="D53" s="46"/>
      <c r="E53" s="46"/>
    </row>
    <row r="54" spans="1:5" ht="15.75">
      <c r="A54" s="112" t="s">
        <v>298</v>
      </c>
      <c r="B54" s="112"/>
      <c r="C54" s="112"/>
      <c r="D54" s="46"/>
      <c r="E54" s="46"/>
    </row>
    <row r="55" spans="1:5" ht="15.75">
      <c r="A55" s="46" t="s">
        <v>326</v>
      </c>
      <c r="B55" s="46"/>
      <c r="C55" s="61" t="s">
        <v>320</v>
      </c>
      <c r="D55" s="46"/>
      <c r="E55" s="46"/>
    </row>
    <row r="56" spans="1:5" ht="15.75">
      <c r="A56" s="46" t="s">
        <v>327</v>
      </c>
      <c r="B56" s="46"/>
      <c r="C56" s="61" t="s">
        <v>320</v>
      </c>
      <c r="D56" s="46"/>
      <c r="E56" s="46"/>
    </row>
    <row r="57" spans="1:5" ht="15.75">
      <c r="A57" s="46" t="s">
        <v>328</v>
      </c>
      <c r="B57" s="46"/>
      <c r="C57" s="61" t="s">
        <v>320</v>
      </c>
      <c r="D57" s="46"/>
      <c r="E57" s="46"/>
    </row>
    <row r="58" spans="1:5" ht="15.75">
      <c r="A58" s="138" t="s">
        <v>329</v>
      </c>
      <c r="B58" s="138"/>
      <c r="C58" s="61" t="s">
        <v>320</v>
      </c>
      <c r="D58" s="46"/>
      <c r="E58" s="46"/>
    </row>
  </sheetData>
  <mergeCells count="13">
    <mergeCell ref="A58:B58"/>
    <mergeCell ref="A31:B31"/>
    <mergeCell ref="A33:C33"/>
    <mergeCell ref="A44:C44"/>
    <mergeCell ref="A49:C49"/>
    <mergeCell ref="A52:B52"/>
    <mergeCell ref="A54:C54"/>
    <mergeCell ref="A1:E1"/>
    <mergeCell ref="A2:E2"/>
    <mergeCell ref="A11:E11"/>
    <mergeCell ref="A12:E12"/>
    <mergeCell ref="A13:C13"/>
    <mergeCell ref="D13:E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sqref="A1:H17"/>
    </sheetView>
  </sheetViews>
  <sheetFormatPr defaultRowHeight="15"/>
  <cols>
    <col min="1" max="1" width="24.85546875" customWidth="1"/>
    <col min="2" max="2" width="17.28515625" customWidth="1"/>
    <col min="3" max="3" width="18.28515625" customWidth="1"/>
    <col min="4" max="4" width="21.28515625" customWidth="1"/>
    <col min="5" max="5" width="17.5703125" customWidth="1"/>
    <col min="6" max="6" width="14.140625" customWidth="1"/>
    <col min="7" max="7" width="18" customWidth="1"/>
    <col min="8" max="8" width="22.42578125" customWidth="1"/>
  </cols>
  <sheetData>
    <row r="1" spans="1:8" ht="18">
      <c r="A1" s="186" t="s">
        <v>403</v>
      </c>
      <c r="B1" s="186"/>
      <c r="C1" s="187"/>
      <c r="D1" s="187"/>
      <c r="E1" s="187"/>
      <c r="F1" s="187"/>
      <c r="G1" s="187"/>
      <c r="H1" s="187"/>
    </row>
    <row r="2" spans="1:8">
      <c r="A2" s="188" t="s">
        <v>404</v>
      </c>
      <c r="B2" s="188"/>
      <c r="C2" s="188"/>
      <c r="D2" s="188"/>
      <c r="E2" s="188"/>
      <c r="F2" s="188"/>
      <c r="G2" s="188"/>
      <c r="H2" s="188"/>
    </row>
    <row r="3" spans="1:8">
      <c r="A3" s="189" t="s">
        <v>405</v>
      </c>
      <c r="B3" s="189"/>
      <c r="C3" s="189"/>
      <c r="D3" s="189"/>
      <c r="E3" s="189"/>
      <c r="F3" s="189"/>
      <c r="G3" s="189"/>
      <c r="H3" s="189"/>
    </row>
    <row r="4" spans="1:8" ht="15.75" thickBot="1">
      <c r="A4" s="190" t="s">
        <v>81</v>
      </c>
      <c r="B4" s="191">
        <v>44198</v>
      </c>
      <c r="C4" s="192">
        <v>44561</v>
      </c>
      <c r="D4" s="193" t="s">
        <v>406</v>
      </c>
      <c r="E4" s="194" t="s">
        <v>407</v>
      </c>
      <c r="F4" s="191">
        <v>44198</v>
      </c>
      <c r="G4" s="192">
        <v>44561</v>
      </c>
      <c r="H4" s="195" t="s">
        <v>406</v>
      </c>
    </row>
    <row r="5" spans="1:8" ht="15.75" thickTop="1">
      <c r="A5" s="196" t="s">
        <v>291</v>
      </c>
      <c r="B5" s="197"/>
      <c r="C5" s="198"/>
      <c r="D5" s="199"/>
      <c r="E5" s="200" t="s">
        <v>408</v>
      </c>
      <c r="F5" s="197"/>
      <c r="G5" s="198"/>
      <c r="H5" s="201"/>
    </row>
    <row r="6" spans="1:8">
      <c r="A6" s="202"/>
      <c r="B6" s="187"/>
      <c r="C6" s="202"/>
      <c r="D6" s="199"/>
      <c r="E6" s="203"/>
      <c r="F6" s="197"/>
      <c r="G6" s="198"/>
      <c r="H6" s="201"/>
    </row>
    <row r="7" spans="1:8">
      <c r="A7" s="196" t="s">
        <v>98</v>
      </c>
      <c r="B7" s="187"/>
      <c r="C7" s="202"/>
      <c r="D7" s="199"/>
      <c r="E7" s="204"/>
      <c r="F7" s="187"/>
      <c r="G7" s="202"/>
      <c r="H7" s="201"/>
    </row>
    <row r="8" spans="1:8" ht="15.75">
      <c r="A8" s="205" t="s">
        <v>409</v>
      </c>
      <c r="B8" s="197"/>
      <c r="C8" s="198"/>
      <c r="D8" s="199"/>
      <c r="E8" s="200" t="s">
        <v>410</v>
      </c>
      <c r="F8" s="197"/>
      <c r="G8" s="198"/>
      <c r="H8" s="201"/>
    </row>
    <row r="9" spans="1:8" ht="15.75">
      <c r="A9" s="206" t="s">
        <v>411</v>
      </c>
      <c r="B9" s="197"/>
      <c r="C9" s="198"/>
      <c r="D9" s="199"/>
      <c r="E9" s="204"/>
      <c r="F9" s="187"/>
      <c r="G9" s="198"/>
      <c r="H9" s="201"/>
    </row>
    <row r="10" spans="1:8" ht="15.75">
      <c r="A10" s="206" t="s">
        <v>90</v>
      </c>
      <c r="B10" s="197"/>
      <c r="C10" s="198"/>
      <c r="D10" s="199"/>
      <c r="E10" s="204"/>
      <c r="F10" s="187"/>
      <c r="G10" s="202"/>
      <c r="H10" s="201"/>
    </row>
    <row r="11" spans="1:8" ht="15.75">
      <c r="A11" s="206" t="s">
        <v>91</v>
      </c>
      <c r="B11" s="197"/>
      <c r="C11" s="198"/>
      <c r="D11" s="199"/>
      <c r="E11" s="204"/>
      <c r="F11" s="187"/>
      <c r="G11" s="202"/>
      <c r="H11" s="201"/>
    </row>
    <row r="12" spans="1:8" ht="16.5" thickBot="1">
      <c r="A12" s="207" t="s">
        <v>412</v>
      </c>
      <c r="B12" s="208"/>
      <c r="C12" s="209"/>
      <c r="D12" s="210"/>
      <c r="E12" s="211"/>
      <c r="F12" s="212"/>
      <c r="G12" s="213"/>
      <c r="H12" s="214"/>
    </row>
    <row r="13" spans="1:8" ht="16.5" thickTop="1">
      <c r="A13" s="215" t="s">
        <v>307</v>
      </c>
      <c r="B13" s="216"/>
      <c r="C13" s="217"/>
      <c r="D13" s="218"/>
      <c r="E13" s="219" t="s">
        <v>413</v>
      </c>
      <c r="F13" s="216"/>
      <c r="G13" s="217"/>
      <c r="H13" s="220"/>
    </row>
    <row r="14" spans="1:8">
      <c r="A14" s="187"/>
      <c r="B14" s="187"/>
      <c r="C14" s="187"/>
      <c r="D14" s="187"/>
      <c r="E14" s="187"/>
      <c r="F14" s="187"/>
      <c r="G14" s="187"/>
      <c r="H14" s="187"/>
    </row>
    <row r="15" spans="1:8">
      <c r="A15" s="187"/>
      <c r="B15" s="187"/>
      <c r="C15" s="187"/>
      <c r="D15" s="187"/>
      <c r="E15" s="187"/>
      <c r="F15" s="187"/>
      <c r="G15" s="187"/>
      <c r="H15" s="187"/>
    </row>
    <row r="16" spans="1:8">
      <c r="A16" s="221" t="s">
        <v>414</v>
      </c>
      <c r="B16" s="187"/>
      <c r="C16" s="187"/>
      <c r="D16" s="187"/>
      <c r="E16" s="187"/>
      <c r="F16" s="187"/>
      <c r="G16" s="187"/>
      <c r="H16" s="187"/>
    </row>
    <row r="17" spans="1:8">
      <c r="A17" s="222" t="s">
        <v>415</v>
      </c>
      <c r="B17" s="187"/>
      <c r="C17" s="187"/>
      <c r="D17" s="187"/>
      <c r="E17" s="187"/>
      <c r="F17" s="187"/>
      <c r="G17" s="187"/>
      <c r="H17" s="187"/>
    </row>
  </sheetData>
  <mergeCells count="2"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soal UTS</vt:lpstr>
      <vt:lpstr>Sheet6</vt:lpstr>
      <vt:lpstr>Sheet7</vt:lpstr>
      <vt:lpstr>jawaban kasus1</vt:lpstr>
      <vt:lpstr>jawaban kasus2</vt:lpstr>
      <vt:lpstr>jawaban kasus3</vt:lpstr>
      <vt:lpstr>jawaban kasus 4</vt:lpstr>
      <vt:lpstr>soal UAS1</vt:lpstr>
      <vt:lpstr>NERACA PERBANDINGAN  UAS1</vt:lpstr>
      <vt:lpstr>SOAL UAS2</vt:lpstr>
      <vt:lpstr>JAWABAN UAS2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X200M</dc:creator>
  <cp:lastModifiedBy>ASUS X200M</cp:lastModifiedBy>
  <dcterms:created xsi:type="dcterms:W3CDTF">2021-04-12T06:41:03Z</dcterms:created>
  <dcterms:modified xsi:type="dcterms:W3CDTF">2021-06-27T23:09:09Z</dcterms:modified>
</cp:coreProperties>
</file>