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3"/>
  </bookViews>
  <sheets>
    <sheet name="jawaban kasus2" sheetId="1" r:id="rId1"/>
    <sheet name="jawaban kasus3" sheetId="2" r:id="rId2"/>
    <sheet name="jawaban kasus4" sheetId="3" r:id="rId3"/>
    <sheet name="soal kasus 5" sheetId="4" r:id="rId4"/>
  </sheets>
  <externalReferences>
    <externalReference r:id="rId5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3"/>
  <c r="B74"/>
  <c r="C59"/>
  <c r="C58"/>
  <c r="C57"/>
  <c r="D43"/>
  <c r="C42"/>
  <c r="C41"/>
  <c r="B42"/>
  <c r="B41"/>
  <c r="C40"/>
  <c r="B40"/>
  <c r="G39"/>
  <c r="G38"/>
  <c r="D37"/>
  <c r="D36"/>
  <c r="D35"/>
  <c r="C35"/>
  <c r="C31"/>
  <c r="C36" s="1"/>
  <c r="D9"/>
  <c r="D10" s="1"/>
  <c r="D11" s="1"/>
  <c r="D12" s="1"/>
  <c r="C21"/>
  <c r="B35" s="1"/>
  <c r="B21"/>
  <c r="B112" i="2"/>
  <c r="B113"/>
  <c r="C29" i="3" l="1"/>
  <c r="B36" s="1"/>
  <c r="D13"/>
  <c r="D14" s="1"/>
  <c r="D15" s="1"/>
  <c r="D16" s="1"/>
  <c r="D17" s="1"/>
  <c r="D18" s="1"/>
  <c r="D19" s="1"/>
  <c r="D20" s="1"/>
  <c r="B101" i="2"/>
  <c r="B108"/>
  <c r="B109" s="1"/>
  <c r="B110" s="1"/>
  <c r="B111" s="1"/>
  <c r="B89"/>
  <c r="B86"/>
  <c r="B93"/>
  <c r="B94" s="1"/>
  <c r="B95" s="1"/>
  <c r="B96" s="1"/>
  <c r="B97" s="1"/>
  <c r="B98" s="1"/>
  <c r="B79"/>
  <c r="B80"/>
  <c r="B81" s="1"/>
  <c r="B82" s="1"/>
  <c r="B83" s="1"/>
  <c r="B75"/>
  <c r="B76" s="1"/>
  <c r="B77" s="1"/>
  <c r="B78" s="1"/>
  <c r="B74"/>
  <c r="B70"/>
  <c r="B67"/>
  <c r="B61"/>
  <c r="B62"/>
  <c r="B63" s="1"/>
  <c r="B64" s="1"/>
  <c r="B60"/>
  <c r="B55"/>
  <c r="B52"/>
  <c r="B49"/>
  <c r="B45"/>
  <c r="B46" s="1"/>
  <c r="B47" s="1"/>
  <c r="B48" s="1"/>
  <c r="B44"/>
  <c r="C36"/>
  <c r="B31"/>
  <c r="B32"/>
  <c r="B33" s="1"/>
  <c r="B30"/>
  <c r="B29"/>
  <c r="B9"/>
  <c r="B8"/>
  <c r="B7"/>
  <c r="B6"/>
  <c r="F44" l="1"/>
  <c r="E46"/>
  <c r="E48"/>
  <c r="D45"/>
  <c r="D47"/>
  <c r="D49"/>
  <c r="C46"/>
  <c r="C48"/>
  <c r="C44"/>
  <c r="E45"/>
  <c r="B53" i="3" s="1"/>
  <c r="E47" i="2"/>
  <c r="E49"/>
  <c r="D46"/>
  <c r="D48"/>
  <c r="C45"/>
  <c r="C47"/>
  <c r="C49"/>
  <c r="B54"/>
  <c r="C60" s="1"/>
  <c r="E59"/>
  <c r="C63"/>
  <c r="B69"/>
  <c r="E73"/>
  <c r="C75"/>
  <c r="C77"/>
  <c r="C79"/>
  <c r="C81"/>
  <c r="C83"/>
  <c r="C74"/>
  <c r="C76"/>
  <c r="C78"/>
  <c r="C80"/>
  <c r="C82"/>
  <c r="B103"/>
  <c r="C112"/>
  <c r="C109"/>
  <c r="C111"/>
  <c r="E107"/>
  <c r="C113"/>
  <c r="C110"/>
  <c r="C108"/>
  <c r="B88"/>
  <c r="C95"/>
  <c r="C97"/>
  <c r="C93"/>
  <c r="C94"/>
  <c r="C96"/>
  <c r="C98"/>
  <c r="E92"/>
  <c r="E93" s="1"/>
  <c r="E94" s="1"/>
  <c r="E95" s="1"/>
  <c r="E96" s="1"/>
  <c r="E97" s="1"/>
  <c r="E98" s="1"/>
  <c r="F28" i="1"/>
  <c r="F39"/>
  <c r="D54"/>
  <c r="D51"/>
  <c r="F37"/>
  <c r="F47"/>
  <c r="F46"/>
  <c r="D39"/>
  <c r="C47"/>
  <c r="C46"/>
  <c r="D42"/>
  <c r="D41"/>
  <c r="D40"/>
  <c r="D38"/>
  <c r="F27"/>
  <c r="F25"/>
  <c r="F24"/>
  <c r="E12"/>
  <c r="E13"/>
  <c r="E11"/>
  <c r="F7"/>
  <c r="F30" s="1"/>
  <c r="D93" i="2" l="1"/>
  <c r="D94" s="1"/>
  <c r="D95" s="1"/>
  <c r="B47" i="3"/>
  <c r="D108" i="2"/>
  <c r="D109" s="1"/>
  <c r="D110" s="1"/>
  <c r="D111" s="1"/>
  <c r="D112" s="1"/>
  <c r="D113" s="1"/>
  <c r="B48" i="3"/>
  <c r="D74" i="2"/>
  <c r="D75" s="1"/>
  <c r="D76" s="1"/>
  <c r="D77" s="1"/>
  <c r="B46" i="3"/>
  <c r="D60" i="2"/>
  <c r="B45" i="3"/>
  <c r="D49" s="1"/>
  <c r="F31" i="1"/>
  <c r="F36" s="1"/>
  <c r="D36"/>
  <c r="D43" s="1"/>
  <c r="D96" i="2"/>
  <c r="D97" s="1"/>
  <c r="D98" s="1"/>
  <c r="D78"/>
  <c r="D79" s="1"/>
  <c r="D80" s="1"/>
  <c r="D81" s="1"/>
  <c r="D82" s="1"/>
  <c r="D83" s="1"/>
  <c r="E74"/>
  <c r="E75" s="1"/>
  <c r="E76" s="1"/>
  <c r="E77" s="1"/>
  <c r="E78" s="1"/>
  <c r="E79" s="1"/>
  <c r="E80" s="1"/>
  <c r="E81" s="1"/>
  <c r="E82" s="1"/>
  <c r="E83" s="1"/>
  <c r="E60"/>
  <c r="C62"/>
  <c r="E108"/>
  <c r="E109" s="1"/>
  <c r="E110" s="1"/>
  <c r="E111" s="1"/>
  <c r="E112" s="1"/>
  <c r="E113" s="1"/>
  <c r="C61"/>
  <c r="D61" s="1"/>
  <c r="C64"/>
  <c r="F45"/>
  <c r="F46" s="1"/>
  <c r="F47" s="1"/>
  <c r="F48" s="1"/>
  <c r="F49" s="1"/>
  <c r="F14" i="1"/>
  <c r="F26"/>
  <c r="F17"/>
  <c r="F29"/>
  <c r="D50" i="3" l="1"/>
  <c r="F43" i="1"/>
  <c r="C21" i="2"/>
  <c r="G43" i="1"/>
  <c r="D62" i="2"/>
  <c r="D63" s="1"/>
  <c r="D64" s="1"/>
  <c r="E61"/>
  <c r="E62" s="1"/>
  <c r="E63" s="1"/>
  <c r="E64" s="1"/>
  <c r="C29" i="4" l="1"/>
  <c r="A40" s="1"/>
  <c r="E31" i="2"/>
  <c r="D31"/>
  <c r="C31"/>
  <c r="E30"/>
  <c r="B52" i="3" s="1"/>
  <c r="D54" s="1"/>
  <c r="D55" s="1"/>
  <c r="D30" i="2"/>
  <c r="C30"/>
  <c r="C29"/>
  <c r="F29"/>
  <c r="E33"/>
  <c r="D33"/>
  <c r="C33"/>
  <c r="E32"/>
  <c r="D32"/>
  <c r="C32"/>
  <c r="F60" i="3" l="1"/>
  <c r="C60" s="1"/>
  <c r="D61" s="1"/>
  <c r="D62" s="1"/>
  <c r="F30" i="2"/>
  <c r="F31" s="1"/>
  <c r="F32" s="1"/>
  <c r="F33" s="1"/>
  <c r="B73" i="3" l="1"/>
  <c r="C75" s="1"/>
  <c r="B77"/>
  <c r="C79" s="1"/>
</calcChain>
</file>

<file path=xl/sharedStrings.xml><?xml version="1.0" encoding="utf-8"?>
<sst xmlns="http://schemas.openxmlformats.org/spreadsheetml/2006/main" count="295" uniqueCount="233">
  <si>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</si>
  <si>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</si>
  <si>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</si>
  <si>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</si>
  <si>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</si>
  <si>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</si>
  <si>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</si>
  <si>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</si>
  <si>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</si>
  <si>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</si>
  <si>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</si>
  <si>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</si>
  <si>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</si>
  <si>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</si>
  <si>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</si>
  <si>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</si>
  <si>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</si>
  <si>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</si>
  <si>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</si>
  <si>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</si>
  <si>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</si>
  <si>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</si>
  <si>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</si>
  <si>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</si>
  <si>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</si>
  <si>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</si>
  <si>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</si>
  <si>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</si>
  <si>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</si>
  <si>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</si>
  <si>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</si>
  <si>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</si>
  <si>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</si>
  <si>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</si>
  <si>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</si>
  <si>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</si>
  <si>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</si>
  <si>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</si>
  <si>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</si>
  <si>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</si>
  <si>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</si>
  <si>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</si>
  <si>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</si>
  <si>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</si>
  <si>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</si>
  <si>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</si>
  <si>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</si>
  <si>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</si>
  <si>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</si>
  <si>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</si>
  <si>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</si>
  <si>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</si>
  <si>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</si>
  <si>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</si>
  <si>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</si>
  <si>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</si>
  <si>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</si>
  <si>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</si>
  <si>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</si>
  <si>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</si>
  <si>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</si>
  <si>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</si>
  <si>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</si>
  <si>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</si>
  <si>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</si>
  <si>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</si>
  <si>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</si>
  <si>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</si>
  <si>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</si>
  <si>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</si>
  <si>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</si>
  <si>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</si>
  <si>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</si>
  <si>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</si>
  <si>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</si>
  <si>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</si>
  <si>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</si>
  <si>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</si>
  <si>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</si>
  <si>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</si>
  <si>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</si>
  <si>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</si>
  <si>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</si>
  <si>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</si>
  <si>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</si>
  <si>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</si>
  <si>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</si>
  <si>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</si>
  <si>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</si>
  <si>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</si>
  <si>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</si>
  <si>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</si>
  <si>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</si>
  <si>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</si>
  <si>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</si>
  <si>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</si>
  <si>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</si>
  <si>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</si>
  <si>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</si>
  <si>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</si>
  <si>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</si>
  <si>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</si>
  <si>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</si>
  <si>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</si>
  <si>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</si>
  <si>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</si>
  <si>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</si>
  <si>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</si>
  <si>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</si>
  <si>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</si>
  <si>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</si>
  <si>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</si>
  <si>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</si>
  <si>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</si>
  <si>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</si>
  <si>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</si>
  <si>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</si>
  <si>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</si>
  <si>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</si>
  <si>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</si>
  <si>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</si>
  <si>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</si>
  <si>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</si>
  <si>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</si>
  <si>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</si>
  <si>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</si>
  <si>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</si>
  <si>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</si>
  <si>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</si>
  <si>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</si>
  <si>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</si>
  <si>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</si>
  <si>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</si>
  <si>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</si>
  <si>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</si>
  <si>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</si>
  <si>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</si>
  <si>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</si>
  <si>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</si>
  <si>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</si>
  <si>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</si>
  <si>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</si>
  <si>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</si>
  <si>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</si>
  <si>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pembayaran hari ke 14 atau 2 mgg setelah transaksi penjualan, HPP 55% dari harga jual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</si>
  <si>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</si>
  <si>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</si>
  <si>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</si>
  <si>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</si>
  <si>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</si>
  <si>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</si>
  <si>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</si>
  <si>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</si>
  <si>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</si>
  <si>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</si>
  <si>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</si>
  <si>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</si>
  <si>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</si>
  <si>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</si>
  <si>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</si>
  <si>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</si>
  <si>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</si>
  <si>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</si>
  <si>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</si>
  <si>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</si>
  <si>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</si>
  <si>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</si>
  <si>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</si>
  <si>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</si>
  <si>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</si>
  <si>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</si>
  <si>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</si>
  <si>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</si>
  <si>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</si>
  <si>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</si>
  <si>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</si>
  <si>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</si>
  <si>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</si>
  <si>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</si>
  <si>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</si>
  <si>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</si>
  <si>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</si>
  <si>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</si>
  <si>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</si>
  <si>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</si>
  <si>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</si>
  <si>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</si>
  <si>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</si>
  <si>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</si>
  <si>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</si>
  <si>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</si>
  <si>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</si>
  <si>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</si>
  <si>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</si>
  <si>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</si>
  <si>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</si>
  <si>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</si>
  <si>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PM : 17%, menunjuukkan kondisi perusahaan sangat prospek ditahun pertama  dengan menghasilkan keuntungan 17%</t>
  </si>
  <si>
    <t>ROA : 38%, investasi lumayan bagus karena tingkat keuntungan dianatas investasi sebesar 38%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</si>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</sst>
</file>

<file path=xl/styles.xml><?xml version="1.0" encoding="utf-8"?>
<styleSheet xmlns="http://schemas.openxmlformats.org/spreadsheetml/2006/main">
  <numFmts count="4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/>
    <xf numFmtId="0" fontId="11" fillId="3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2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0" fontId="12" fillId="2" borderId="6" xfId="0" applyFont="1" applyFill="1" applyBorder="1" applyAlignment="1">
      <alignment horizontal="center"/>
    </xf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12" fillId="0" borderId="12" xfId="1" applyNumberFormat="1" applyFont="1" applyBorder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33" zoomScale="93" zoomScaleNormal="93" workbookViewId="0">
      <selection activeCell="E43" sqref="E43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60" t="s">
        <v>0</v>
      </c>
      <c r="B1" s="60"/>
      <c r="C1" s="60"/>
      <c r="D1" s="60"/>
      <c r="E1" s="60"/>
      <c r="F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61" t="s">
        <v>2</v>
      </c>
      <c r="B6" s="62"/>
      <c r="C6" s="62"/>
      <c r="D6" s="62"/>
      <c r="E6" s="63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64" t="s">
        <v>4</v>
      </c>
      <c r="B7" s="65"/>
      <c r="C7" s="65"/>
      <c r="D7" s="65"/>
      <c r="E7" s="66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64" t="s">
        <v>6</v>
      </c>
      <c r="B8" s="65"/>
      <c r="C8" s="65"/>
      <c r="D8" s="65"/>
      <c r="E8" s="66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67" t="s">
        <v>7</v>
      </c>
      <c r="B9" s="68"/>
      <c r="C9" s="68"/>
      <c r="D9" s="68"/>
      <c r="E9" s="69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70"/>
      <c r="B14" s="71"/>
      <c r="C14" s="71"/>
      <c r="D14" s="71"/>
      <c r="E14" s="72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67" t="s">
        <v>15</v>
      </c>
      <c r="B16" s="68"/>
      <c r="C16" s="68"/>
      <c r="D16" s="68"/>
      <c r="E16" s="69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48" t="s">
        <v>16</v>
      </c>
      <c r="B17" s="48"/>
      <c r="C17" s="48"/>
      <c r="D17" s="48"/>
      <c r="E17" s="48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46" t="s">
        <v>17</v>
      </c>
      <c r="B19" s="46"/>
      <c r="C19" s="46"/>
      <c r="D19" s="46"/>
      <c r="E19" s="46"/>
      <c r="F19" s="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61" t="s">
        <v>2</v>
      </c>
      <c r="B20" s="62"/>
      <c r="C20" s="62"/>
      <c r="D20" s="62"/>
      <c r="E20" s="63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64" t="s">
        <v>19</v>
      </c>
      <c r="B21" s="65"/>
      <c r="C21" s="65"/>
      <c r="D21" s="65"/>
      <c r="E21" s="66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64" t="s">
        <v>20</v>
      </c>
      <c r="B22" s="65"/>
      <c r="C22" s="65"/>
      <c r="D22" s="65"/>
      <c r="E22" s="66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67" t="s">
        <v>21</v>
      </c>
      <c r="B23" s="68"/>
      <c r="C23" s="68"/>
      <c r="D23" s="68"/>
      <c r="E23" s="69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57" t="s">
        <v>25</v>
      </c>
      <c r="B28" s="58"/>
      <c r="C28" s="58"/>
      <c r="D28" s="58"/>
      <c r="E28" s="59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53" t="s">
        <v>26</v>
      </c>
      <c r="B29" s="54"/>
      <c r="C29" s="54"/>
      <c r="D29" s="54"/>
      <c r="E29" s="55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50" t="s">
        <v>27</v>
      </c>
      <c r="B30" s="51"/>
      <c r="C30" s="51"/>
      <c r="D30" s="51"/>
      <c r="E30" s="52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48" t="s">
        <v>56</v>
      </c>
      <c r="B31" s="48"/>
      <c r="C31" s="48"/>
      <c r="D31" s="48"/>
      <c r="E31" s="48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49" t="s">
        <v>28</v>
      </c>
      <c r="B33" s="49"/>
      <c r="C33" s="49"/>
      <c r="D33" s="49"/>
      <c r="E33" s="49"/>
      <c r="F33" s="4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48" t="s">
        <v>31</v>
      </c>
      <c r="B34" s="48"/>
      <c r="C34" s="48"/>
      <c r="D34" s="48"/>
      <c r="E34" s="56" t="s">
        <v>29</v>
      </c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48" t="s">
        <v>38</v>
      </c>
      <c r="B43" s="48"/>
      <c r="C43" s="48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46" t="s">
        <v>49</v>
      </c>
      <c r="B49" s="46"/>
      <c r="C49" s="46"/>
      <c r="D49" s="4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47" t="s">
        <v>50</v>
      </c>
      <c r="B50" s="47"/>
      <c r="C50" s="47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48" t="s">
        <v>54</v>
      </c>
      <c r="B54" s="48"/>
      <c r="C54" s="48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  <mergeCell ref="A29:E29"/>
    <mergeCell ref="A43:C43"/>
    <mergeCell ref="A34:D34"/>
    <mergeCell ref="E34:F34"/>
    <mergeCell ref="A28:E28"/>
    <mergeCell ref="A49:D49"/>
    <mergeCell ref="A50:C50"/>
    <mergeCell ref="A54:C54"/>
    <mergeCell ref="A33:F33"/>
    <mergeCell ref="A30:E30"/>
    <mergeCell ref="A31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zoomScale="86" zoomScaleNormal="86" workbookViewId="0">
      <selection sqref="A1:F1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75" t="s">
        <v>114</v>
      </c>
      <c r="B1" s="75"/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76"/>
      <c r="B2" s="76"/>
      <c r="C2" s="76"/>
      <c r="D2" s="76"/>
      <c r="E2" s="76"/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76" t="s">
        <v>58</v>
      </c>
      <c r="B3" s="76"/>
      <c r="C3" s="76"/>
      <c r="D3" s="76"/>
      <c r="E3" s="76"/>
      <c r="F3" s="7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77" t="s">
        <v>59</v>
      </c>
      <c r="B4" s="77"/>
      <c r="C4" s="77"/>
      <c r="D4" s="77"/>
      <c r="E4" s="77"/>
      <c r="F4" s="7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78" t="s">
        <v>60</v>
      </c>
      <c r="B5" s="78" t="s">
        <v>61</v>
      </c>
      <c r="C5" s="78" t="s">
        <v>62</v>
      </c>
      <c r="D5" s="78"/>
      <c r="E5" s="78" t="s">
        <v>63</v>
      </c>
      <c r="F5" s="78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79" t="s">
        <v>65</v>
      </c>
      <c r="B6" s="80">
        <f>+'jawaban kasus2'!D39</f>
        <v>427500000</v>
      </c>
      <c r="C6" s="79">
        <v>10</v>
      </c>
      <c r="D6" s="79" t="s">
        <v>69</v>
      </c>
      <c r="E6" s="81">
        <v>0.4</v>
      </c>
      <c r="F6" s="79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79" t="s">
        <v>66</v>
      </c>
      <c r="B7" s="80">
        <f>+'jawaban kasus2'!D40</f>
        <v>30000000</v>
      </c>
      <c r="C7" s="79">
        <v>6</v>
      </c>
      <c r="D7" s="79" t="s">
        <v>69</v>
      </c>
      <c r="E7" s="81">
        <v>0.25</v>
      </c>
      <c r="F7" s="79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79" t="s">
        <v>67</v>
      </c>
      <c r="B8" s="80">
        <f>+'jawaban kasus2'!D41</f>
        <v>180000000</v>
      </c>
      <c r="C8" s="79">
        <v>5</v>
      </c>
      <c r="D8" s="79" t="s">
        <v>69</v>
      </c>
      <c r="E8" s="81">
        <v>0.2</v>
      </c>
      <c r="F8" s="79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79" t="s">
        <v>68</v>
      </c>
      <c r="B9" s="80">
        <f>+'jawaban kasus2'!D42</f>
        <v>7500000</v>
      </c>
      <c r="C9" s="79">
        <v>6</v>
      </c>
      <c r="D9" s="79" t="s">
        <v>69</v>
      </c>
      <c r="E9" s="79">
        <v>0</v>
      </c>
      <c r="F9" s="79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76"/>
      <c r="B10" s="76"/>
      <c r="C10" s="76"/>
      <c r="D10" s="76"/>
      <c r="E10" s="76"/>
      <c r="F10" s="7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82" t="s">
        <v>75</v>
      </c>
      <c r="B11" s="82"/>
      <c r="C11" s="76"/>
      <c r="D11" s="76"/>
      <c r="E11" s="76"/>
      <c r="F11" s="7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82" t="s">
        <v>73</v>
      </c>
      <c r="B12" s="82"/>
      <c r="C12" s="76"/>
      <c r="D12" s="76"/>
      <c r="E12" s="76"/>
      <c r="F12" s="7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82" t="s">
        <v>74</v>
      </c>
      <c r="B13" s="82"/>
      <c r="C13" s="76"/>
      <c r="D13" s="76"/>
      <c r="E13" s="76"/>
      <c r="F13" s="7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76" t="s">
        <v>112</v>
      </c>
      <c r="B14" s="76"/>
      <c r="C14" s="76"/>
      <c r="D14" s="76"/>
      <c r="E14" s="76"/>
      <c r="F14" s="7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76" t="s">
        <v>78</v>
      </c>
      <c r="B15" s="76"/>
      <c r="C15" s="76"/>
      <c r="D15" s="76"/>
      <c r="E15" s="76"/>
      <c r="F15" s="7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76" t="s">
        <v>76</v>
      </c>
      <c r="B16" s="76"/>
      <c r="C16" s="76"/>
      <c r="D16" s="76"/>
      <c r="E16" s="76"/>
      <c r="F16" s="7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76" t="s">
        <v>77</v>
      </c>
      <c r="B17" s="76"/>
      <c r="C17" s="76"/>
      <c r="D17" s="76"/>
      <c r="E17" s="76"/>
      <c r="F17" s="7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76"/>
      <c r="B18" s="76"/>
      <c r="C18" s="76"/>
      <c r="D18" s="76"/>
      <c r="E18" s="76"/>
      <c r="F18" s="7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83" t="s">
        <v>113</v>
      </c>
      <c r="B19" s="83"/>
      <c r="C19" s="83"/>
      <c r="D19" s="83"/>
      <c r="E19" s="83"/>
      <c r="F19" s="7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84" t="s">
        <v>79</v>
      </c>
      <c r="B20" s="84"/>
      <c r="C20" s="76"/>
      <c r="D20" s="76"/>
      <c r="E20" s="76"/>
      <c r="F20" s="7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85" t="s">
        <v>80</v>
      </c>
      <c r="B21" s="86"/>
      <c r="C21" s="80">
        <f>+'jawaban kasus2'!F36</f>
        <v>79500000</v>
      </c>
      <c r="D21" s="76"/>
      <c r="E21" s="76"/>
      <c r="F21" s="7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79" t="s">
        <v>81</v>
      </c>
      <c r="B22" s="79"/>
      <c r="C22" s="79">
        <v>4</v>
      </c>
      <c r="D22" s="76" t="s">
        <v>69</v>
      </c>
      <c r="E22" s="76"/>
      <c r="F22" s="7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79" t="s">
        <v>82</v>
      </c>
      <c r="B23" s="79"/>
      <c r="C23" s="81">
        <v>0.18</v>
      </c>
      <c r="D23" s="76"/>
      <c r="E23" s="76"/>
      <c r="F23" s="7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79" t="s">
        <v>83</v>
      </c>
      <c r="B24" s="79"/>
      <c r="C24" s="79">
        <v>0</v>
      </c>
      <c r="D24" s="76"/>
      <c r="E24" s="76"/>
      <c r="F24" s="7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85" t="s">
        <v>84</v>
      </c>
      <c r="B25" s="86"/>
      <c r="C25" s="87">
        <v>44194</v>
      </c>
      <c r="D25" s="76"/>
      <c r="E25" s="76"/>
      <c r="F25" s="7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76"/>
      <c r="B26" s="76"/>
      <c r="C26" s="76"/>
      <c r="D26" s="76"/>
      <c r="E26" s="76"/>
      <c r="F26" s="7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83" t="s">
        <v>85</v>
      </c>
      <c r="B27" s="83"/>
      <c r="C27" s="83"/>
      <c r="D27" s="76"/>
      <c r="E27" s="76"/>
      <c r="F27" s="7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88" t="s">
        <v>86</v>
      </c>
      <c r="B28" s="88" t="s">
        <v>87</v>
      </c>
      <c r="C28" s="88" t="s">
        <v>88</v>
      </c>
      <c r="D28" s="88" t="s">
        <v>89</v>
      </c>
      <c r="E28" s="88" t="s">
        <v>90</v>
      </c>
      <c r="F28" s="88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79">
        <v>0</v>
      </c>
      <c r="B29" s="87">
        <f>+C25</f>
        <v>44194</v>
      </c>
      <c r="C29" s="89">
        <f>PMT($C$23,$C$22,$C$21)*-1</f>
        <v>29553224.338846717</v>
      </c>
      <c r="D29" s="89">
        <v>0</v>
      </c>
      <c r="E29" s="89">
        <v>0</v>
      </c>
      <c r="F29" s="90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79">
        <v>1</v>
      </c>
      <c r="B30" s="87">
        <f>+B29+365</f>
        <v>44559</v>
      </c>
      <c r="C30" s="89">
        <f t="shared" ref="C30:C33" si="0">PMT($C$23,$C$22,$C$21)*-1</f>
        <v>29553224.338846717</v>
      </c>
      <c r="D30" s="89">
        <f t="shared" ref="D30:D33" si="1">PPMT($C$23,A30,$C$22,$C$21)*-1</f>
        <v>15243224.338846717</v>
      </c>
      <c r="E30" s="89">
        <f t="shared" ref="E30:E33" si="2">IPMT($C$23,A30,$C$22,$C$21)*-1</f>
        <v>14310000</v>
      </c>
      <c r="F30" s="90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79">
        <v>2</v>
      </c>
      <c r="B31" s="87">
        <f t="shared" ref="B31:B33" si="3">+B30+365</f>
        <v>44924</v>
      </c>
      <c r="C31" s="89">
        <f t="shared" si="0"/>
        <v>29553224.338846717</v>
      </c>
      <c r="D31" s="89">
        <f t="shared" si="1"/>
        <v>17987004.719839126</v>
      </c>
      <c r="E31" s="89">
        <f t="shared" si="2"/>
        <v>11566219.619007593</v>
      </c>
      <c r="F31" s="90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79">
        <v>3</v>
      </c>
      <c r="B32" s="87">
        <f t="shared" si="3"/>
        <v>45289</v>
      </c>
      <c r="C32" s="89">
        <f t="shared" si="0"/>
        <v>29553224.338846717</v>
      </c>
      <c r="D32" s="89">
        <f t="shared" si="1"/>
        <v>21224665.569410168</v>
      </c>
      <c r="E32" s="89">
        <f t="shared" si="2"/>
        <v>8328558.7694365485</v>
      </c>
      <c r="F32" s="90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79">
        <v>4</v>
      </c>
      <c r="B33" s="87">
        <f t="shared" si="3"/>
        <v>45654</v>
      </c>
      <c r="C33" s="89">
        <f t="shared" si="0"/>
        <v>29553224.338846717</v>
      </c>
      <c r="D33" s="89">
        <f t="shared" si="1"/>
        <v>25045105.371903997</v>
      </c>
      <c r="E33" s="89">
        <f t="shared" si="2"/>
        <v>4508118.9669427201</v>
      </c>
      <c r="F33" s="90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76"/>
      <c r="B34" s="76"/>
      <c r="C34" s="76"/>
      <c r="D34" s="76"/>
      <c r="E34" s="76"/>
      <c r="F34" s="7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84" t="s">
        <v>92</v>
      </c>
      <c r="B35" s="84"/>
      <c r="C35" s="76"/>
      <c r="D35" s="76"/>
      <c r="E35" s="76"/>
      <c r="F35" s="7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85" t="s">
        <v>80</v>
      </c>
      <c r="B36" s="86"/>
      <c r="C36" s="80">
        <f>+'jawaban kasus2'!F37</f>
        <v>135000000</v>
      </c>
      <c r="D36" s="76"/>
      <c r="E36" s="76"/>
      <c r="F36" s="7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79" t="s">
        <v>81</v>
      </c>
      <c r="B37" s="79"/>
      <c r="C37" s="79">
        <v>5</v>
      </c>
      <c r="D37" s="76" t="s">
        <v>69</v>
      </c>
      <c r="E37" s="76"/>
      <c r="F37" s="7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79" t="s">
        <v>82</v>
      </c>
      <c r="B38" s="79"/>
      <c r="C38" s="81">
        <v>0.16</v>
      </c>
      <c r="D38" s="76"/>
      <c r="E38" s="76"/>
      <c r="F38" s="7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79" t="s">
        <v>83</v>
      </c>
      <c r="B39" s="79"/>
      <c r="C39" s="79">
        <v>0</v>
      </c>
      <c r="D39" s="76"/>
      <c r="E39" s="76"/>
      <c r="F39" s="7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85" t="s">
        <v>84</v>
      </c>
      <c r="B40" s="86"/>
      <c r="C40" s="87">
        <v>44191</v>
      </c>
      <c r="D40" s="76"/>
      <c r="E40" s="76"/>
      <c r="F40" s="7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76"/>
      <c r="B41" s="76"/>
      <c r="C41" s="76"/>
      <c r="D41" s="76"/>
      <c r="E41" s="76"/>
      <c r="F41" s="7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83" t="s">
        <v>93</v>
      </c>
      <c r="B42" s="83"/>
      <c r="C42" s="83"/>
      <c r="D42" s="76"/>
      <c r="E42" s="76"/>
      <c r="F42" s="7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88" t="s">
        <v>86</v>
      </c>
      <c r="B43" s="88" t="s">
        <v>87</v>
      </c>
      <c r="C43" s="88" t="s">
        <v>88</v>
      </c>
      <c r="D43" s="88" t="s">
        <v>89</v>
      </c>
      <c r="E43" s="88" t="s">
        <v>90</v>
      </c>
      <c r="F43" s="88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79">
        <v>0</v>
      </c>
      <c r="B44" s="87">
        <f>+C40</f>
        <v>44191</v>
      </c>
      <c r="C44" s="89">
        <f>PMT($C$38,$C$37,$C$36)*-1</f>
        <v>41230266.518412702</v>
      </c>
      <c r="D44" s="89">
        <v>0</v>
      </c>
      <c r="E44" s="89">
        <v>0</v>
      </c>
      <c r="F44" s="91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79">
        <v>1</v>
      </c>
      <c r="B45" s="87">
        <f>+B44+365</f>
        <v>44556</v>
      </c>
      <c r="C45" s="89">
        <f t="shared" ref="C45:C49" si="5">PMT($C$38,$C$37,$C$36)*-1</f>
        <v>41230266.518412702</v>
      </c>
      <c r="D45" s="89">
        <f t="shared" ref="D45:D49" si="6">PPMT($C$38,A45,$C$37,$C$36)*-1</f>
        <v>19630266.518412702</v>
      </c>
      <c r="E45" s="89">
        <f t="shared" ref="E45:E49" si="7">IPMT($C$38,A45,$C$37,$C$36)*-1</f>
        <v>21600000</v>
      </c>
      <c r="F45" s="89">
        <f>+F44-D45</f>
        <v>115369733.48158729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79">
        <v>2</v>
      </c>
      <c r="B46" s="87">
        <f t="shared" ref="B46:B49" si="8">+B45+365</f>
        <v>44921</v>
      </c>
      <c r="C46" s="89">
        <f t="shared" si="5"/>
        <v>41230266.518412702</v>
      </c>
      <c r="D46" s="89">
        <f t="shared" si="6"/>
        <v>22771109.161358729</v>
      </c>
      <c r="E46" s="89">
        <f t="shared" si="7"/>
        <v>18459157.357053973</v>
      </c>
      <c r="F46" s="89">
        <f t="shared" ref="F46:F49" si="9">+F45-D46</f>
        <v>92598624.320228562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79">
        <v>3</v>
      </c>
      <c r="B47" s="87">
        <f t="shared" si="8"/>
        <v>45286</v>
      </c>
      <c r="C47" s="89">
        <f t="shared" si="5"/>
        <v>41230266.518412702</v>
      </c>
      <c r="D47" s="89">
        <f t="shared" si="6"/>
        <v>26414486.627176128</v>
      </c>
      <c r="E47" s="89">
        <f t="shared" si="7"/>
        <v>14815779.891236575</v>
      </c>
      <c r="F47" s="89">
        <f t="shared" si="9"/>
        <v>66184137.693052433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79">
        <v>4</v>
      </c>
      <c r="B48" s="87">
        <f t="shared" si="8"/>
        <v>45651</v>
      </c>
      <c r="C48" s="89">
        <f t="shared" si="5"/>
        <v>41230266.518412702</v>
      </c>
      <c r="D48" s="89">
        <f t="shared" si="6"/>
        <v>30640804.487524308</v>
      </c>
      <c r="E48" s="89">
        <f t="shared" si="7"/>
        <v>10589462.030888392</v>
      </c>
      <c r="F48" s="89">
        <f t="shared" si="9"/>
        <v>35543333.205528125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79">
        <v>5</v>
      </c>
      <c r="B49" s="87">
        <f t="shared" si="8"/>
        <v>46016</v>
      </c>
      <c r="C49" s="89">
        <f t="shared" si="5"/>
        <v>41230266.518412702</v>
      </c>
      <c r="D49" s="89">
        <f t="shared" si="6"/>
        <v>35543333.205528192</v>
      </c>
      <c r="E49" s="89">
        <f t="shared" si="7"/>
        <v>5686933.3128845077</v>
      </c>
      <c r="F49" s="89">
        <f t="shared" si="9"/>
        <v>-6.7055225372314453E-8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76"/>
      <c r="B50" s="76"/>
      <c r="C50" s="76"/>
      <c r="D50" s="76"/>
      <c r="E50" s="76"/>
      <c r="F50" s="7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76" t="s">
        <v>94</v>
      </c>
      <c r="B51" s="76"/>
      <c r="C51" s="76"/>
      <c r="D51" s="76"/>
      <c r="E51" s="76"/>
      <c r="F51" s="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76" t="s">
        <v>95</v>
      </c>
      <c r="B52" s="92">
        <f>+'jawaban kasus2'!D41</f>
        <v>180000000</v>
      </c>
      <c r="C52" s="76"/>
      <c r="D52" s="76"/>
      <c r="E52" s="76"/>
      <c r="F52" s="7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76" t="s">
        <v>96</v>
      </c>
      <c r="B53" s="76">
        <v>5</v>
      </c>
      <c r="C53" s="76" t="s">
        <v>69</v>
      </c>
      <c r="D53" s="76"/>
      <c r="E53" s="76"/>
      <c r="F53" s="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76" t="s">
        <v>63</v>
      </c>
      <c r="B54" s="93">
        <f>+B52*C54</f>
        <v>36000000</v>
      </c>
      <c r="C54" s="94">
        <v>0.2</v>
      </c>
      <c r="D54" s="76"/>
      <c r="E54" s="76"/>
      <c r="F54" s="7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76" t="s">
        <v>97</v>
      </c>
      <c r="B55" s="76" t="str">
        <f>+A13</f>
        <v>DDB :Double Declining Balance</v>
      </c>
      <c r="C55" s="76"/>
      <c r="D55" s="76"/>
      <c r="E55" s="76"/>
      <c r="F55" s="7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76"/>
      <c r="B56" s="76"/>
      <c r="C56" s="76"/>
      <c r="D56" s="76"/>
      <c r="E56" s="76"/>
      <c r="F56" s="7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95" t="s">
        <v>98</v>
      </c>
      <c r="B57" s="95"/>
      <c r="C57" s="95"/>
      <c r="D57" s="95"/>
      <c r="E57" s="95"/>
      <c r="F57" s="7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96" t="s">
        <v>99</v>
      </c>
      <c r="B58" s="96" t="s">
        <v>69</v>
      </c>
      <c r="C58" s="96" t="s">
        <v>100</v>
      </c>
      <c r="D58" s="96" t="s">
        <v>101</v>
      </c>
      <c r="E58" s="96" t="s">
        <v>102</v>
      </c>
      <c r="F58" s="7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96">
        <v>0</v>
      </c>
      <c r="B59" s="96">
        <v>2020</v>
      </c>
      <c r="C59" s="97">
        <v>0</v>
      </c>
      <c r="D59" s="96">
        <v>0</v>
      </c>
      <c r="E59" s="98">
        <f>+B52</f>
        <v>180000000</v>
      </c>
      <c r="F59" s="7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96">
        <v>1</v>
      </c>
      <c r="B60" s="96">
        <f>+B59+1</f>
        <v>2021</v>
      </c>
      <c r="C60" s="99">
        <f t="shared" ref="C60:C64" si="10">DDB($B$52,$B$54,$B$53,A60)</f>
        <v>72000000</v>
      </c>
      <c r="D60" s="99">
        <f>+D59+C60</f>
        <v>72000000</v>
      </c>
      <c r="E60" s="99">
        <f>+E59-C60</f>
        <v>108000000</v>
      </c>
      <c r="F60" s="7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96">
        <v>2</v>
      </c>
      <c r="B61" s="96">
        <f t="shared" ref="B61:B64" si="11">+B60+1</f>
        <v>2022</v>
      </c>
      <c r="C61" s="99">
        <f t="shared" si="10"/>
        <v>43200000</v>
      </c>
      <c r="D61" s="99">
        <f t="shared" ref="D61:D64" si="12">+D60+C61</f>
        <v>115200000</v>
      </c>
      <c r="E61" s="99">
        <f t="shared" ref="E61:E64" si="13">+E60-C61</f>
        <v>64800000</v>
      </c>
      <c r="F61" s="7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96">
        <v>3</v>
      </c>
      <c r="B62" s="96">
        <f t="shared" si="11"/>
        <v>2023</v>
      </c>
      <c r="C62" s="99">
        <f t="shared" si="10"/>
        <v>25920000</v>
      </c>
      <c r="D62" s="99">
        <f t="shared" si="12"/>
        <v>141120000</v>
      </c>
      <c r="E62" s="99">
        <f t="shared" si="13"/>
        <v>38880000</v>
      </c>
      <c r="F62" s="7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96">
        <v>4</v>
      </c>
      <c r="B63" s="96">
        <f t="shared" si="11"/>
        <v>2024</v>
      </c>
      <c r="C63" s="99">
        <f t="shared" si="10"/>
        <v>2880000</v>
      </c>
      <c r="D63" s="99">
        <f t="shared" si="12"/>
        <v>144000000</v>
      </c>
      <c r="E63" s="99">
        <f t="shared" si="13"/>
        <v>36000000</v>
      </c>
      <c r="F63" s="7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96">
        <v>5</v>
      </c>
      <c r="B64" s="96">
        <f t="shared" si="11"/>
        <v>2025</v>
      </c>
      <c r="C64" s="99">
        <f t="shared" si="10"/>
        <v>0</v>
      </c>
      <c r="D64" s="99">
        <f t="shared" si="12"/>
        <v>144000000</v>
      </c>
      <c r="E64" s="100">
        <f t="shared" si="13"/>
        <v>36000000</v>
      </c>
      <c r="F64" s="7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76"/>
      <c r="B65" s="76"/>
      <c r="C65" s="76"/>
      <c r="D65" s="76"/>
      <c r="E65" s="76"/>
      <c r="F65" s="7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76" t="s">
        <v>103</v>
      </c>
      <c r="B66" s="76"/>
      <c r="C66" s="76"/>
      <c r="D66" s="76"/>
      <c r="E66" s="76"/>
      <c r="F66" s="7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76" t="s">
        <v>104</v>
      </c>
      <c r="B67" s="92">
        <f>+'jawaban kasus2'!D39</f>
        <v>427500000</v>
      </c>
      <c r="C67" s="76"/>
      <c r="D67" s="76"/>
      <c r="E67" s="76"/>
      <c r="F67" s="7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76" t="s">
        <v>96</v>
      </c>
      <c r="B68" s="76">
        <v>10</v>
      </c>
      <c r="C68" s="76" t="s">
        <v>69</v>
      </c>
      <c r="D68" s="76"/>
      <c r="E68" s="76"/>
      <c r="F68" s="7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76" t="s">
        <v>63</v>
      </c>
      <c r="B69" s="93">
        <f>+B67*C69</f>
        <v>171000000</v>
      </c>
      <c r="C69" s="94">
        <v>0.4</v>
      </c>
      <c r="D69" s="76"/>
      <c r="E69" s="76"/>
      <c r="F69" s="7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76" t="s">
        <v>97</v>
      </c>
      <c r="B70" s="76" t="str">
        <f>+A11</f>
        <v>SLN : Straight Line Methode</v>
      </c>
      <c r="C70" s="76"/>
      <c r="D70" s="76"/>
      <c r="E70" s="76"/>
      <c r="F70" s="7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95" t="s">
        <v>105</v>
      </c>
      <c r="B71" s="95"/>
      <c r="C71" s="95"/>
      <c r="D71" s="95"/>
      <c r="E71" s="95"/>
      <c r="F71" s="7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96" t="s">
        <v>99</v>
      </c>
      <c r="B72" s="96" t="s">
        <v>69</v>
      </c>
      <c r="C72" s="96" t="s">
        <v>100</v>
      </c>
      <c r="D72" s="96" t="s">
        <v>101</v>
      </c>
      <c r="E72" s="96" t="s">
        <v>102</v>
      </c>
      <c r="F72" s="7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96">
        <v>0</v>
      </c>
      <c r="B73" s="96">
        <v>2020</v>
      </c>
      <c r="C73" s="99">
        <v>0</v>
      </c>
      <c r="D73" s="96">
        <v>0</v>
      </c>
      <c r="E73" s="98">
        <f>+B67</f>
        <v>427500000</v>
      </c>
      <c r="F73" s="7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96">
        <v>1</v>
      </c>
      <c r="B74" s="96">
        <f>+B73+1</f>
        <v>2021</v>
      </c>
      <c r="C74" s="99">
        <f t="shared" ref="C74:C83" si="14">SLN($B$67,$B$69,$B$68)</f>
        <v>25650000</v>
      </c>
      <c r="D74" s="99">
        <f>+D73+C74</f>
        <v>25650000</v>
      </c>
      <c r="E74" s="99">
        <f>+E73-C74</f>
        <v>401850000</v>
      </c>
      <c r="F74" s="7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96">
        <v>2</v>
      </c>
      <c r="B75" s="96">
        <f t="shared" ref="B75:B83" si="15">+B74+1</f>
        <v>2022</v>
      </c>
      <c r="C75" s="99">
        <f t="shared" si="14"/>
        <v>25650000</v>
      </c>
      <c r="D75" s="99">
        <f t="shared" ref="D75:D83" si="16">+D74+C75</f>
        <v>51300000</v>
      </c>
      <c r="E75" s="99">
        <f t="shared" ref="E75:E83" si="17">+E74-C75</f>
        <v>376200000</v>
      </c>
      <c r="F75" s="7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96">
        <v>3</v>
      </c>
      <c r="B76" s="96">
        <f t="shared" si="15"/>
        <v>2023</v>
      </c>
      <c r="C76" s="99">
        <f t="shared" si="14"/>
        <v>25650000</v>
      </c>
      <c r="D76" s="99">
        <f t="shared" si="16"/>
        <v>76950000</v>
      </c>
      <c r="E76" s="99">
        <f t="shared" si="17"/>
        <v>350550000</v>
      </c>
      <c r="F76" s="7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96">
        <v>4</v>
      </c>
      <c r="B77" s="96">
        <f t="shared" si="15"/>
        <v>2024</v>
      </c>
      <c r="C77" s="99">
        <f t="shared" si="14"/>
        <v>25650000</v>
      </c>
      <c r="D77" s="99">
        <f t="shared" si="16"/>
        <v>102600000</v>
      </c>
      <c r="E77" s="99">
        <f t="shared" si="17"/>
        <v>324900000</v>
      </c>
      <c r="F77" s="7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96">
        <v>5</v>
      </c>
      <c r="B78" s="96">
        <f t="shared" si="15"/>
        <v>2025</v>
      </c>
      <c r="C78" s="99">
        <f t="shared" si="14"/>
        <v>25650000</v>
      </c>
      <c r="D78" s="99">
        <f t="shared" si="16"/>
        <v>128250000</v>
      </c>
      <c r="E78" s="99">
        <f t="shared" si="17"/>
        <v>299250000</v>
      </c>
      <c r="F78" s="7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96">
        <v>6</v>
      </c>
      <c r="B79" s="96">
        <f t="shared" si="15"/>
        <v>2026</v>
      </c>
      <c r="C79" s="99">
        <f t="shared" si="14"/>
        <v>25650000</v>
      </c>
      <c r="D79" s="99">
        <f t="shared" si="16"/>
        <v>153900000</v>
      </c>
      <c r="E79" s="99">
        <f t="shared" si="17"/>
        <v>273600000</v>
      </c>
      <c r="F79" s="7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96">
        <v>7</v>
      </c>
      <c r="B80" s="96">
        <f t="shared" si="15"/>
        <v>2027</v>
      </c>
      <c r="C80" s="99">
        <f t="shared" si="14"/>
        <v>25650000</v>
      </c>
      <c r="D80" s="99">
        <f t="shared" si="16"/>
        <v>179550000</v>
      </c>
      <c r="E80" s="99">
        <f t="shared" si="17"/>
        <v>247950000</v>
      </c>
      <c r="F80" s="7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96">
        <v>8</v>
      </c>
      <c r="B81" s="96">
        <f t="shared" si="15"/>
        <v>2028</v>
      </c>
      <c r="C81" s="99">
        <f t="shared" si="14"/>
        <v>25650000</v>
      </c>
      <c r="D81" s="99">
        <f t="shared" si="16"/>
        <v>205200000</v>
      </c>
      <c r="E81" s="99">
        <f t="shared" si="17"/>
        <v>222300000</v>
      </c>
      <c r="F81" s="7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96">
        <v>9</v>
      </c>
      <c r="B82" s="96">
        <f t="shared" si="15"/>
        <v>2029</v>
      </c>
      <c r="C82" s="99">
        <f t="shared" si="14"/>
        <v>25650000</v>
      </c>
      <c r="D82" s="99">
        <f t="shared" si="16"/>
        <v>230850000</v>
      </c>
      <c r="E82" s="99">
        <f t="shared" si="17"/>
        <v>196650000</v>
      </c>
      <c r="F82" s="7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96">
        <v>10</v>
      </c>
      <c r="B83" s="96">
        <f t="shared" si="15"/>
        <v>2030</v>
      </c>
      <c r="C83" s="99">
        <f t="shared" si="14"/>
        <v>25650000</v>
      </c>
      <c r="D83" s="99">
        <f t="shared" si="16"/>
        <v>256500000</v>
      </c>
      <c r="E83" s="100">
        <f t="shared" si="17"/>
        <v>171000000</v>
      </c>
      <c r="F83" s="7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76"/>
      <c r="B84" s="76"/>
      <c r="C84" s="76"/>
      <c r="D84" s="76"/>
      <c r="E84" s="76"/>
      <c r="F84" s="7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76" t="s">
        <v>106</v>
      </c>
      <c r="B85" s="76"/>
      <c r="C85" s="76"/>
      <c r="D85" s="76"/>
      <c r="E85" s="76"/>
      <c r="F85" s="7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76" t="s">
        <v>107</v>
      </c>
      <c r="B86" s="92">
        <f>+'jawaban kasus2'!D40</f>
        <v>30000000</v>
      </c>
      <c r="C86" s="76"/>
      <c r="D86" s="76"/>
      <c r="E86" s="76"/>
      <c r="F86" s="7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76" t="s">
        <v>96</v>
      </c>
      <c r="B87" s="76">
        <v>6</v>
      </c>
      <c r="C87" s="76" t="s">
        <v>69</v>
      </c>
      <c r="D87" s="76"/>
      <c r="E87" s="76"/>
      <c r="F87" s="7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76" t="s">
        <v>63</v>
      </c>
      <c r="B88" s="93">
        <f>+B86*C88</f>
        <v>7500000</v>
      </c>
      <c r="C88" s="94">
        <v>0.25</v>
      </c>
      <c r="D88" s="76"/>
      <c r="E88" s="76"/>
      <c r="F88" s="7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76" t="s">
        <v>97</v>
      </c>
      <c r="B89" s="76" t="str">
        <f>+A12</f>
        <v>SYD : Sum of the Year Digit</v>
      </c>
      <c r="C89" s="76"/>
      <c r="D89" s="76"/>
      <c r="E89" s="76"/>
      <c r="F89" s="7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95" t="s">
        <v>108</v>
      </c>
      <c r="B90" s="95"/>
      <c r="C90" s="95"/>
      <c r="D90" s="95"/>
      <c r="E90" s="95"/>
      <c r="F90" s="7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96" t="s">
        <v>99</v>
      </c>
      <c r="B91" s="96" t="s">
        <v>69</v>
      </c>
      <c r="C91" s="96" t="s">
        <v>100</v>
      </c>
      <c r="D91" s="96" t="s">
        <v>101</v>
      </c>
      <c r="E91" s="96" t="s">
        <v>102</v>
      </c>
      <c r="F91" s="7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96">
        <v>0</v>
      </c>
      <c r="B92" s="96">
        <v>2020</v>
      </c>
      <c r="C92" s="96">
        <v>0</v>
      </c>
      <c r="D92" s="96">
        <v>0</v>
      </c>
      <c r="E92" s="98">
        <f>+B86</f>
        <v>30000000</v>
      </c>
      <c r="F92" s="7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96">
        <v>1</v>
      </c>
      <c r="B93" s="96">
        <f>+B92+1</f>
        <v>2021</v>
      </c>
      <c r="C93" s="99">
        <f>SYD($B$86,$B$88,$B$87,A93)</f>
        <v>6428571.4285714282</v>
      </c>
      <c r="D93" s="99">
        <f>+D92+C93</f>
        <v>6428571.4285714282</v>
      </c>
      <c r="E93" s="99">
        <f>+E92-C93</f>
        <v>23571428.571428571</v>
      </c>
      <c r="F93" s="7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96">
        <v>2</v>
      </c>
      <c r="B94" s="96">
        <f t="shared" ref="B94:B98" si="18">+B93+1</f>
        <v>2022</v>
      </c>
      <c r="C94" s="99">
        <f t="shared" ref="C94:C98" si="19">SYD($B$86,$B$88,$B$87,A94)</f>
        <v>5357142.8571428573</v>
      </c>
      <c r="D94" s="99">
        <f t="shared" ref="D94:D98" si="20">+D93+C94</f>
        <v>11785714.285714285</v>
      </c>
      <c r="E94" s="99">
        <f t="shared" ref="E94:E98" si="21">+E93-C94</f>
        <v>18214285.714285713</v>
      </c>
      <c r="F94" s="7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96">
        <v>3</v>
      </c>
      <c r="B95" s="96">
        <f t="shared" si="18"/>
        <v>2023</v>
      </c>
      <c r="C95" s="99">
        <f t="shared" si="19"/>
        <v>4285714.2857142854</v>
      </c>
      <c r="D95" s="99">
        <f t="shared" si="20"/>
        <v>16071428.571428571</v>
      </c>
      <c r="E95" s="99">
        <f t="shared" si="21"/>
        <v>13928571.428571427</v>
      </c>
      <c r="F95" s="7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96">
        <v>4</v>
      </c>
      <c r="B96" s="96">
        <f t="shared" si="18"/>
        <v>2024</v>
      </c>
      <c r="C96" s="99">
        <f t="shared" si="19"/>
        <v>3214285.7142857141</v>
      </c>
      <c r="D96" s="99">
        <f t="shared" si="20"/>
        <v>19285714.285714284</v>
      </c>
      <c r="E96" s="99">
        <f t="shared" si="21"/>
        <v>10714285.714285713</v>
      </c>
      <c r="F96" s="7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96">
        <v>5</v>
      </c>
      <c r="B97" s="96">
        <f t="shared" si="18"/>
        <v>2025</v>
      </c>
      <c r="C97" s="99">
        <f t="shared" si="19"/>
        <v>2142857.1428571427</v>
      </c>
      <c r="D97" s="99">
        <f t="shared" si="20"/>
        <v>21428571.428571425</v>
      </c>
      <c r="E97" s="99">
        <f t="shared" si="21"/>
        <v>8571428.5714285709</v>
      </c>
      <c r="F97" s="7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96">
        <v>6</v>
      </c>
      <c r="B98" s="96">
        <f t="shared" si="18"/>
        <v>2026</v>
      </c>
      <c r="C98" s="99">
        <f t="shared" si="19"/>
        <v>1071428.5714285714</v>
      </c>
      <c r="D98" s="99">
        <f t="shared" si="20"/>
        <v>22499999.999999996</v>
      </c>
      <c r="E98" s="100">
        <f t="shared" si="21"/>
        <v>7500000</v>
      </c>
      <c r="F98" s="7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76"/>
      <c r="B99" s="76"/>
      <c r="C99" s="76"/>
      <c r="D99" s="76"/>
      <c r="E99" s="76"/>
      <c r="F99" s="7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76" t="s">
        <v>109</v>
      </c>
      <c r="B100" s="76"/>
      <c r="C100" s="76"/>
      <c r="D100" s="76"/>
      <c r="E100" s="76"/>
      <c r="F100" s="7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76" t="s">
        <v>110</v>
      </c>
      <c r="B101" s="92">
        <f>+'jawaban kasus2'!D42</f>
        <v>7500000</v>
      </c>
      <c r="C101" s="76"/>
      <c r="D101" s="76"/>
      <c r="E101" s="76"/>
      <c r="F101" s="7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76" t="s">
        <v>96</v>
      </c>
      <c r="B102" s="76">
        <v>6</v>
      </c>
      <c r="C102" s="76" t="s">
        <v>69</v>
      </c>
      <c r="D102" s="76"/>
      <c r="E102" s="76"/>
      <c r="F102" s="7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76" t="s">
        <v>63</v>
      </c>
      <c r="B103" s="101">
        <f>+B101*C103</f>
        <v>0</v>
      </c>
      <c r="C103" s="94">
        <v>0</v>
      </c>
      <c r="D103" s="76"/>
      <c r="E103" s="76"/>
      <c r="F103" s="7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76" t="s">
        <v>97</v>
      </c>
      <c r="B104" s="76" t="s">
        <v>70</v>
      </c>
      <c r="C104" s="76"/>
      <c r="D104" s="76"/>
      <c r="E104" s="76"/>
      <c r="F104" s="7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102" t="s">
        <v>111</v>
      </c>
      <c r="B105" s="102"/>
      <c r="C105" s="102"/>
      <c r="D105" s="102"/>
      <c r="E105" s="102"/>
      <c r="F105" s="7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96" t="s">
        <v>99</v>
      </c>
      <c r="B106" s="96" t="s">
        <v>69</v>
      </c>
      <c r="C106" s="96" t="s">
        <v>100</v>
      </c>
      <c r="D106" s="96" t="s">
        <v>101</v>
      </c>
      <c r="E106" s="96" t="s">
        <v>102</v>
      </c>
      <c r="F106" s="7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96">
        <v>0</v>
      </c>
      <c r="B107" s="96">
        <v>2020</v>
      </c>
      <c r="C107" s="96">
        <v>0</v>
      </c>
      <c r="D107" s="96">
        <v>0</v>
      </c>
      <c r="E107" s="98">
        <f>+B101</f>
        <v>7500000</v>
      </c>
      <c r="F107" s="7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96">
        <v>1</v>
      </c>
      <c r="B108" s="96">
        <f>+B107+1</f>
        <v>2021</v>
      </c>
      <c r="C108" s="99">
        <f>SLN($B$101,$B$103,$B$102)</f>
        <v>1250000</v>
      </c>
      <c r="D108" s="99">
        <f>+D107+C108</f>
        <v>1250000</v>
      </c>
      <c r="E108" s="99">
        <f>+E107-C108</f>
        <v>6250000</v>
      </c>
      <c r="F108" s="7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96">
        <v>2</v>
      </c>
      <c r="B109" s="96">
        <f t="shared" ref="B109:B113" si="22">+B108+1</f>
        <v>2022</v>
      </c>
      <c r="C109" s="99">
        <f t="shared" ref="C109:C113" si="23">SLN($B$101,$B$103,$B$102)</f>
        <v>1250000</v>
      </c>
      <c r="D109" s="99">
        <f t="shared" ref="D109:D113" si="24">+D108+C109</f>
        <v>2500000</v>
      </c>
      <c r="E109" s="99">
        <f t="shared" ref="E109:E113" si="25">+E108-C109</f>
        <v>5000000</v>
      </c>
      <c r="F109" s="7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96">
        <v>3</v>
      </c>
      <c r="B110" s="96">
        <f t="shared" si="22"/>
        <v>2023</v>
      </c>
      <c r="C110" s="99">
        <f t="shared" si="23"/>
        <v>1250000</v>
      </c>
      <c r="D110" s="99">
        <f t="shared" si="24"/>
        <v>3750000</v>
      </c>
      <c r="E110" s="99">
        <f t="shared" si="25"/>
        <v>3750000</v>
      </c>
      <c r="F110" s="7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96">
        <v>4</v>
      </c>
      <c r="B111" s="96">
        <f t="shared" si="22"/>
        <v>2024</v>
      </c>
      <c r="C111" s="99">
        <f t="shared" si="23"/>
        <v>1250000</v>
      </c>
      <c r="D111" s="99">
        <f t="shared" si="24"/>
        <v>5000000</v>
      </c>
      <c r="E111" s="99">
        <f t="shared" si="25"/>
        <v>2500000</v>
      </c>
      <c r="F111" s="7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96">
        <v>5</v>
      </c>
      <c r="B112" s="96">
        <f t="shared" si="22"/>
        <v>2025</v>
      </c>
      <c r="C112" s="99">
        <f t="shared" si="23"/>
        <v>1250000</v>
      </c>
      <c r="D112" s="99">
        <f t="shared" si="24"/>
        <v>6250000</v>
      </c>
      <c r="E112" s="99">
        <f t="shared" si="25"/>
        <v>1250000</v>
      </c>
      <c r="F112" s="7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96">
        <v>6</v>
      </c>
      <c r="B113" s="96">
        <f t="shared" si="22"/>
        <v>2026</v>
      </c>
      <c r="C113" s="99">
        <f t="shared" si="23"/>
        <v>1250000</v>
      </c>
      <c r="D113" s="99">
        <f t="shared" si="24"/>
        <v>7500000</v>
      </c>
      <c r="E113" s="103">
        <f t="shared" si="25"/>
        <v>0</v>
      </c>
      <c r="F113" s="7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76"/>
      <c r="B114" s="76"/>
      <c r="C114" s="76"/>
      <c r="D114" s="76"/>
      <c r="E114" s="76"/>
      <c r="F114" s="7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76"/>
      <c r="B115" s="76"/>
      <c r="C115" s="76"/>
      <c r="D115" s="76"/>
      <c r="E115" s="76"/>
      <c r="F115" s="7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76"/>
      <c r="B116" s="76"/>
      <c r="C116" s="76"/>
      <c r="D116" s="76"/>
      <c r="E116" s="76"/>
      <c r="F116" s="7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76"/>
      <c r="B117" s="76"/>
      <c r="C117" s="76"/>
      <c r="D117" s="76"/>
      <c r="E117" s="76"/>
      <c r="F117" s="7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76"/>
      <c r="B118" s="76"/>
      <c r="C118" s="76"/>
      <c r="D118" s="76"/>
      <c r="E118" s="76"/>
      <c r="F118" s="7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76"/>
      <c r="B119" s="76"/>
      <c r="C119" s="76"/>
      <c r="D119" s="76"/>
      <c r="E119" s="76"/>
      <c r="F119" s="7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76"/>
      <c r="B120" s="76"/>
      <c r="C120" s="76"/>
      <c r="D120" s="76"/>
      <c r="E120" s="76"/>
      <c r="F120" s="7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76"/>
      <c r="B121" s="76"/>
      <c r="C121" s="76"/>
      <c r="D121" s="76"/>
      <c r="E121" s="76"/>
      <c r="F121" s="7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76"/>
      <c r="B122" s="76"/>
      <c r="C122" s="76"/>
      <c r="D122" s="76"/>
      <c r="E122" s="76"/>
      <c r="F122" s="7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76"/>
      <c r="B123" s="76"/>
      <c r="C123" s="76"/>
      <c r="D123" s="76"/>
      <c r="E123" s="76"/>
      <c r="F123" s="7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76"/>
      <c r="B124" s="76"/>
      <c r="C124" s="76"/>
      <c r="D124" s="76"/>
      <c r="E124" s="76"/>
      <c r="F124" s="7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76"/>
      <c r="B125" s="76"/>
      <c r="C125" s="76"/>
      <c r="D125" s="76"/>
      <c r="E125" s="76"/>
      <c r="F125" s="7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76"/>
      <c r="B126" s="76"/>
      <c r="C126" s="76"/>
      <c r="D126" s="76"/>
      <c r="E126" s="76"/>
      <c r="F126" s="7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76"/>
      <c r="B127" s="76"/>
      <c r="C127" s="76"/>
      <c r="D127" s="76"/>
      <c r="E127" s="76"/>
      <c r="F127" s="7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76"/>
      <c r="B128" s="76"/>
      <c r="C128" s="76"/>
      <c r="D128" s="76"/>
      <c r="E128" s="76"/>
      <c r="F128" s="7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76"/>
      <c r="B129" s="76"/>
      <c r="C129" s="76"/>
      <c r="D129" s="76"/>
      <c r="E129" s="76"/>
      <c r="F129" s="7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76"/>
      <c r="B130" s="76"/>
      <c r="C130" s="76"/>
      <c r="D130" s="76"/>
      <c r="E130" s="76"/>
      <c r="F130" s="7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76"/>
      <c r="B131" s="76"/>
      <c r="C131" s="76"/>
      <c r="D131" s="76"/>
      <c r="E131" s="76"/>
      <c r="F131" s="7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76"/>
      <c r="B132" s="76"/>
      <c r="C132" s="76"/>
      <c r="D132" s="76"/>
      <c r="E132" s="76"/>
      <c r="F132" s="7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76"/>
      <c r="B133" s="76"/>
      <c r="C133" s="76"/>
      <c r="D133" s="76"/>
      <c r="E133" s="76"/>
      <c r="F133" s="7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76"/>
      <c r="B134" s="76"/>
      <c r="C134" s="76"/>
      <c r="D134" s="76"/>
      <c r="E134" s="76"/>
      <c r="F134" s="7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76"/>
      <c r="B135" s="76"/>
      <c r="C135" s="76"/>
      <c r="D135" s="76"/>
      <c r="E135" s="76"/>
      <c r="F135" s="7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76"/>
      <c r="B136" s="76"/>
      <c r="C136" s="76"/>
      <c r="D136" s="76"/>
      <c r="E136" s="76"/>
      <c r="F136" s="7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76"/>
      <c r="B137" s="76"/>
      <c r="C137" s="76"/>
      <c r="D137" s="76"/>
      <c r="E137" s="76"/>
      <c r="F137" s="7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76"/>
      <c r="B138" s="76"/>
      <c r="C138" s="76"/>
      <c r="D138" s="76"/>
      <c r="E138" s="76"/>
      <c r="F138" s="7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76"/>
      <c r="B139" s="76"/>
      <c r="C139" s="76"/>
      <c r="D139" s="76"/>
      <c r="E139" s="76"/>
      <c r="F139" s="7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76"/>
      <c r="B140" s="76"/>
      <c r="C140" s="76"/>
      <c r="D140" s="76"/>
      <c r="E140" s="76"/>
      <c r="F140" s="7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76"/>
      <c r="B141" s="76"/>
      <c r="C141" s="76"/>
      <c r="D141" s="76"/>
      <c r="E141" s="76"/>
      <c r="F141" s="7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76"/>
      <c r="B142" s="76"/>
      <c r="C142" s="76"/>
      <c r="D142" s="76"/>
      <c r="E142" s="76"/>
      <c r="F142" s="7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76"/>
      <c r="B143" s="76"/>
      <c r="C143" s="76"/>
      <c r="D143" s="76"/>
      <c r="E143" s="76"/>
      <c r="F143" s="7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76"/>
      <c r="B144" s="76"/>
      <c r="C144" s="76"/>
      <c r="D144" s="76"/>
      <c r="E144" s="76"/>
      <c r="F144" s="7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76"/>
      <c r="B145" s="76"/>
      <c r="C145" s="76"/>
      <c r="D145" s="76"/>
      <c r="E145" s="76"/>
      <c r="F145" s="7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76"/>
      <c r="B146" s="76"/>
      <c r="C146" s="76"/>
      <c r="D146" s="76"/>
      <c r="E146" s="76"/>
      <c r="F146" s="7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76"/>
      <c r="B147" s="76"/>
      <c r="C147" s="76"/>
      <c r="D147" s="76"/>
      <c r="E147" s="76"/>
      <c r="F147" s="7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76"/>
      <c r="B148" s="76"/>
      <c r="C148" s="76"/>
      <c r="D148" s="76"/>
      <c r="E148" s="76"/>
      <c r="F148" s="7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76"/>
      <c r="B149" s="76"/>
      <c r="C149" s="76"/>
      <c r="D149" s="76"/>
      <c r="E149" s="76"/>
      <c r="F149" s="7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76"/>
      <c r="B150" s="76"/>
      <c r="C150" s="76"/>
      <c r="D150" s="76"/>
      <c r="E150" s="76"/>
      <c r="F150" s="7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1:F1"/>
    <mergeCell ref="A40:B40"/>
    <mergeCell ref="A42:C42"/>
    <mergeCell ref="A57:E57"/>
    <mergeCell ref="A71:E71"/>
    <mergeCell ref="A90:E90"/>
    <mergeCell ref="A105:E105"/>
    <mergeCell ref="A4:F4"/>
    <mergeCell ref="A19:E19"/>
    <mergeCell ref="A27:C27"/>
    <mergeCell ref="A21:B21"/>
    <mergeCell ref="A25:B2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opLeftCell="A38" zoomScale="136" zoomScaleNormal="136" workbookViewId="0">
      <selection activeCell="B2" sqref="B2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49" t="s">
        <v>200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46" t="s">
        <v>119</v>
      </c>
      <c r="B7" s="46"/>
      <c r="C7" s="46"/>
      <c r="D7" s="46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105" t="s">
        <v>136</v>
      </c>
      <c r="B21" s="104">
        <f>SUM(B9:B20)</f>
        <v>3000</v>
      </c>
      <c r="C21" s="104">
        <f>SUM(C9:C20)</f>
        <v>3000</v>
      </c>
      <c r="D21" s="104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+C30*D31</f>
        <v>550000</v>
      </c>
      <c r="D31" s="37">
        <v>0.55000000000000004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46" t="s">
        <v>145</v>
      </c>
      <c r="B33" s="46"/>
      <c r="C33" s="46"/>
      <c r="D33" s="46"/>
      <c r="E33" s="1"/>
      <c r="F33" s="1"/>
      <c r="G33" s="1"/>
      <c r="H33" s="1"/>
      <c r="I33" s="1"/>
      <c r="J33" s="1"/>
      <c r="K33" s="1"/>
      <c r="L33" s="1"/>
    </row>
    <row r="34" spans="1:12" ht="15.75">
      <c r="A34" s="74" t="s">
        <v>2</v>
      </c>
      <c r="B34" s="74"/>
      <c r="C34" s="74"/>
      <c r="D34" s="42" t="s">
        <v>147</v>
      </c>
      <c r="E34" s="1"/>
      <c r="F34" s="1" t="s">
        <v>189</v>
      </c>
      <c r="G34" s="1"/>
      <c r="H34" s="1"/>
      <c r="I34" s="1"/>
      <c r="J34" s="1"/>
      <c r="K34" s="1"/>
      <c r="L34" s="1"/>
    </row>
    <row r="35" spans="1:12" ht="15.75">
      <c r="A35" s="1" t="s">
        <v>146</v>
      </c>
      <c r="B35" s="6">
        <f>+C21</f>
        <v>3000</v>
      </c>
      <c r="C35" s="3">
        <f>+C30</f>
        <v>1000000</v>
      </c>
      <c r="D35" s="106">
        <f>+B35*C35</f>
        <v>3000000000</v>
      </c>
      <c r="E35" s="1"/>
      <c r="F35" s="1" t="s">
        <v>188</v>
      </c>
      <c r="G35" s="6">
        <v>11250000</v>
      </c>
      <c r="H35" s="1"/>
      <c r="I35" s="1"/>
      <c r="J35" s="1"/>
      <c r="K35" s="1"/>
      <c r="L35" s="1"/>
    </row>
    <row r="36" spans="1:12" ht="16.5" thickBot="1">
      <c r="A36" s="1" t="s">
        <v>148</v>
      </c>
      <c r="B36" s="3">
        <f>+C29</f>
        <v>3000</v>
      </c>
      <c r="C36" s="3">
        <f>+C31</f>
        <v>550000</v>
      </c>
      <c r="D36" s="107">
        <f>+B36*C36</f>
        <v>1650000000</v>
      </c>
      <c r="E36" s="1"/>
      <c r="F36" s="1" t="s">
        <v>190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47" t="s">
        <v>149</v>
      </c>
      <c r="B37" s="47"/>
      <c r="C37" s="47"/>
      <c r="D37" s="106">
        <f>+D35-D36</f>
        <v>1350000000</v>
      </c>
      <c r="E37" s="1"/>
      <c r="F37" s="1" t="s">
        <v>191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150</v>
      </c>
      <c r="B38" s="1"/>
      <c r="C38" s="1"/>
      <c r="D38" s="1"/>
      <c r="E38" s="1"/>
      <c r="F38" s="1" t="s">
        <v>192</v>
      </c>
      <c r="G38" s="3">
        <f>SUM(G35:G37)</f>
        <v>38250000</v>
      </c>
      <c r="H38" s="1"/>
      <c r="I38" s="1"/>
      <c r="J38" s="1"/>
      <c r="K38" s="1"/>
      <c r="L38" s="1"/>
    </row>
    <row r="39" spans="1:12" ht="15.75">
      <c r="A39" s="40" t="s">
        <v>184</v>
      </c>
      <c r="B39" s="108" t="s">
        <v>120</v>
      </c>
      <c r="C39" s="108" t="s">
        <v>194</v>
      </c>
      <c r="D39" s="43"/>
      <c r="E39" s="1"/>
      <c r="F39" s="1" t="s">
        <v>193</v>
      </c>
      <c r="G39" s="6">
        <f>+G38*12</f>
        <v>459000000</v>
      </c>
      <c r="H39" s="1"/>
      <c r="I39" s="1"/>
      <c r="J39" s="1"/>
      <c r="K39" s="1"/>
      <c r="L39" s="1"/>
    </row>
    <row r="40" spans="1:12" ht="15.75">
      <c r="A40" s="4" t="s">
        <v>181</v>
      </c>
      <c r="B40" s="109">
        <f>+G35</f>
        <v>11250000</v>
      </c>
      <c r="C40" s="109">
        <f>+B40*12</f>
        <v>135000000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182</v>
      </c>
      <c r="B41" s="109">
        <f>+G36</f>
        <v>3750000</v>
      </c>
      <c r="C41" s="109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183</v>
      </c>
      <c r="B42" s="109">
        <f>+G37</f>
        <v>23250000</v>
      </c>
      <c r="C42" s="109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47" t="s">
        <v>195</v>
      </c>
      <c r="B43" s="47"/>
      <c r="C43" s="43"/>
      <c r="D43" s="106">
        <f>SUM(C40:C42)</f>
        <v>459000000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185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152</v>
      </c>
      <c r="B45" s="110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154</v>
      </c>
      <c r="B46" s="110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153</v>
      </c>
      <c r="B47" s="110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155</v>
      </c>
      <c r="B48" s="110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47" t="s">
        <v>196</v>
      </c>
      <c r="B49" s="47"/>
      <c r="C49" s="1"/>
      <c r="D49" s="111">
        <f>SUM(B45:B48)</f>
        <v>105328571.42857143</v>
      </c>
      <c r="E49" s="1"/>
      <c r="F49" s="1"/>
      <c r="G49" s="1"/>
      <c r="H49" s="1"/>
      <c r="I49" s="1"/>
      <c r="J49" s="1"/>
      <c r="K49" s="1"/>
      <c r="L49" s="1"/>
    </row>
    <row r="50" spans="1:12" ht="16.5" thickTop="1">
      <c r="A50" s="47" t="s">
        <v>151</v>
      </c>
      <c r="B50" s="47"/>
      <c r="C50" s="47"/>
      <c r="D50" s="112">
        <f>+D37-D43-D49</f>
        <v>785671428.57142854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156</v>
      </c>
      <c r="B52" s="110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165</v>
      </c>
      <c r="B53" s="110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47" t="s">
        <v>157</v>
      </c>
      <c r="B54" s="47"/>
      <c r="C54" s="1"/>
      <c r="D54" s="111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47" t="s">
        <v>158</v>
      </c>
      <c r="B55" s="47"/>
      <c r="C55" s="47"/>
      <c r="D55" s="110">
        <f>+D50-D54</f>
        <v>749761428.57142854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187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159</v>
      </c>
      <c r="B57" s="1"/>
      <c r="C57" s="109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160</v>
      </c>
      <c r="B58" s="1"/>
      <c r="C58" s="109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161</v>
      </c>
      <c r="B59" s="1"/>
      <c r="C59" s="109">
        <f>+F59*G59</f>
        <v>125000000</v>
      </c>
      <c r="D59" s="1"/>
      <c r="E59" s="1"/>
      <c r="F59" s="6">
        <v>500000000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162</v>
      </c>
      <c r="B60" s="1"/>
      <c r="C60" s="113">
        <f>+F60*G60</f>
        <v>74928428.571428552</v>
      </c>
      <c r="D60" s="1"/>
      <c r="E60" s="1"/>
      <c r="F60" s="114">
        <f>+D55-F59</f>
        <v>249761428.57142854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47" t="s">
        <v>163</v>
      </c>
      <c r="B61" s="47"/>
      <c r="C61" s="1"/>
      <c r="D61" s="107">
        <f>SUM(C57:C60)</f>
        <v>232428428.57142854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47" t="s">
        <v>164</v>
      </c>
      <c r="B62" s="47"/>
      <c r="C62" s="47"/>
      <c r="D62" s="115">
        <f>+D55-D61</f>
        <v>517333000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168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169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170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171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48" t="s">
        <v>180</v>
      </c>
      <c r="B71" s="48"/>
      <c r="C71" s="48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172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173</v>
      </c>
      <c r="B73" s="106">
        <f>D62</f>
        <v>517333000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174</v>
      </c>
      <c r="B74" s="106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177</v>
      </c>
      <c r="C75" s="116">
        <f>+B73/B74</f>
        <v>0.17244433333333334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175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173</v>
      </c>
      <c r="B77" s="106">
        <f>+D62</f>
        <v>517333000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176</v>
      </c>
      <c r="B78" s="106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178</v>
      </c>
      <c r="C79" s="116">
        <f>+B77/B78</f>
        <v>0.38193650793650796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73" t="s">
        <v>179</v>
      </c>
      <c r="B81" s="73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197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198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tabSelected="1"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83" t="s">
        <v>199</v>
      </c>
      <c r="B1" s="83"/>
      <c r="C1" s="83"/>
      <c r="D1" s="83"/>
      <c r="E1" s="83"/>
      <c r="F1" s="83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7.25">
      <c r="A2" s="76" t="s">
        <v>201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7.25">
      <c r="A3" s="76" t="s">
        <v>202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7.25">
      <c r="A4" s="76" t="s">
        <v>203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7.25">
      <c r="A5" s="76" t="s">
        <v>204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17.25">
      <c r="A6" s="76" t="s">
        <v>205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17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7.25">
      <c r="A8" s="117" t="s">
        <v>206</v>
      </c>
      <c r="B8" s="11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17.25">
      <c r="A9" s="76" t="s">
        <v>207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17.25">
      <c r="A10" s="119" t="s">
        <v>2</v>
      </c>
      <c r="B10" s="119" t="s">
        <v>55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17.25">
      <c r="A11" s="76" t="s">
        <v>208</v>
      </c>
      <c r="B11" s="92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17.25">
      <c r="A12" s="76" t="s">
        <v>209</v>
      </c>
      <c r="B12" s="92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17.25">
      <c r="A13" s="76" t="s">
        <v>210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17.25">
      <c r="A14" s="76" t="s">
        <v>211</v>
      </c>
      <c r="B14" s="92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17.25">
      <c r="A15" s="76" t="s">
        <v>213</v>
      </c>
      <c r="B15" s="120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17.25">
      <c r="A16" s="76" t="s">
        <v>212</v>
      </c>
      <c r="B16" s="120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17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7.25">
      <c r="A18" s="82" t="s">
        <v>214</v>
      </c>
      <c r="B18" s="82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7.25">
      <c r="A19" s="84" t="s">
        <v>218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17.25">
      <c r="A20" s="76" t="s">
        <v>215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7.25">
      <c r="A21" s="76" t="s">
        <v>216</v>
      </c>
      <c r="B21" s="76"/>
      <c r="C21" s="76"/>
      <c r="D21" s="121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7.25">
      <c r="A22" s="76"/>
      <c r="B22" s="76"/>
      <c r="C22" s="76"/>
      <c r="D22" s="121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7.25">
      <c r="A23" s="76"/>
      <c r="B23" s="76"/>
      <c r="C23" s="76"/>
      <c r="D23" s="121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7.25">
      <c r="A24" s="119" t="s">
        <v>217</v>
      </c>
      <c r="B24" s="126"/>
      <c r="C24" s="82" t="s">
        <v>11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17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ht="17.25">
      <c r="A26" s="82" t="s">
        <v>219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17.25">
      <c r="A27" s="76" t="s">
        <v>220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17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7.25">
      <c r="A29" s="118" t="s">
        <v>221</v>
      </c>
      <c r="B29" s="120"/>
      <c r="C29" s="124">
        <f>+B12*B24</f>
        <v>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17.25">
      <c r="A30" s="119" t="s">
        <v>221</v>
      </c>
      <c r="B30" s="125"/>
      <c r="C30" s="122" t="s">
        <v>222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17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ht="17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17.25">
      <c r="A33" s="122" t="s">
        <v>223</v>
      </c>
      <c r="B33" s="76"/>
      <c r="C33" s="76"/>
      <c r="D33" s="76"/>
      <c r="E33" s="123" t="s">
        <v>225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17.25">
      <c r="A34" s="76" t="s">
        <v>230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17.25">
      <c r="A35" s="76" t="s">
        <v>231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17.25">
      <c r="A36" s="130" t="s">
        <v>222</v>
      </c>
      <c r="B36" s="130"/>
      <c r="C36" s="76"/>
      <c r="D36" s="76"/>
      <c r="E36" s="123" t="s">
        <v>226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7.25">
      <c r="A37" s="128"/>
      <c r="B37" s="127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17.25">
      <c r="A38" s="128"/>
      <c r="B38" s="12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17.25">
      <c r="A39" s="128"/>
      <c r="B39" s="12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17.25">
      <c r="A40" s="135">
        <f>+B30</f>
        <v>0</v>
      </c>
      <c r="B40" s="131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17.25">
      <c r="A41" s="128"/>
      <c r="B41" s="127"/>
      <c r="C41" s="132" t="s">
        <v>227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17.25">
      <c r="A42" s="128"/>
      <c r="B42" s="127"/>
      <c r="C42" s="132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ht="17.25">
      <c r="A43" s="128"/>
      <c r="B43" s="133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ht="17.25">
      <c r="A44" s="136"/>
      <c r="B44" s="133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17.25">
      <c r="A45" s="128"/>
      <c r="B45" s="133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ht="18" thickBot="1">
      <c r="A46" s="128"/>
      <c r="B46" s="134"/>
      <c r="C46" s="129"/>
      <c r="D46" s="129"/>
      <c r="E46" s="76" t="s">
        <v>224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17.25">
      <c r="A47" s="76"/>
      <c r="B47" s="137"/>
      <c r="C47" s="137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17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17.25">
      <c r="A49" s="82" t="s">
        <v>228</v>
      </c>
      <c r="B49" s="82"/>
      <c r="C49" s="8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17.25">
      <c r="A50" s="76" t="s">
        <v>232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17.25">
      <c r="A51" s="76" t="s">
        <v>229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17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17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17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17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17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17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17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17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ht="17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17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17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ht="17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17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17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17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17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17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17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17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17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17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17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17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17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17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17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17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17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17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17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17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17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17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17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17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17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17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17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17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17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17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17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17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17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17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17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17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ht="17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17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ht="17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ht="17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ht="17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ht="17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17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ht="17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ht="17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ht="17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ht="17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ht="17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ht="17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ht="17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19" ht="17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19" ht="17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19" ht="17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19" ht="17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19" ht="17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19" ht="17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1:19" ht="17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1:19" ht="17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 ht="17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 ht="17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19" ht="17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1:19" ht="17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1:19" ht="17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ht="17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1:19" ht="17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ht="17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1:19" ht="17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ht="17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ht="17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1:19" ht="17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jawaban kasus2</vt:lpstr>
      <vt:lpstr>jawaban kasus3</vt:lpstr>
      <vt:lpstr>jawaban kasus4</vt:lpstr>
      <vt:lpstr>soal kasus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2021-03-31T03:19:38Z</dcterms:modified>
</cp:coreProperties>
</file>