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7" i="1"/>
  <c r="M47" s="1"/>
  <c r="K64"/>
  <c r="K65" s="1"/>
  <c r="J64"/>
  <c r="J65" s="1"/>
  <c r="L63"/>
  <c r="I63"/>
  <c r="M63" s="1"/>
  <c r="H63"/>
  <c r="I62"/>
  <c r="M62" s="1"/>
  <c r="H62"/>
  <c r="L62" s="1"/>
  <c r="H61"/>
  <c r="I61" s="1"/>
  <c r="M61" s="1"/>
  <c r="L60"/>
  <c r="I60"/>
  <c r="M60" s="1"/>
  <c r="H60"/>
  <c r="L59"/>
  <c r="I59"/>
  <c r="M59" s="1"/>
  <c r="H59"/>
  <c r="I58"/>
  <c r="M58" s="1"/>
  <c r="H58"/>
  <c r="L58" s="1"/>
  <c r="H57"/>
  <c r="I57" s="1"/>
  <c r="M57" s="1"/>
  <c r="L56"/>
  <c r="H56"/>
  <c r="L50"/>
  <c r="H50"/>
  <c r="I50" s="1"/>
  <c r="M50" s="1"/>
  <c r="L49"/>
  <c r="H49"/>
  <c r="I49" s="1"/>
  <c r="M49" s="1"/>
  <c r="H48"/>
  <c r="I48" s="1"/>
  <c r="M48" s="1"/>
  <c r="L47"/>
  <c r="H47"/>
  <c r="L46"/>
  <c r="H46"/>
  <c r="I46" s="1"/>
  <c r="M46" s="1"/>
  <c r="H45"/>
  <c r="I41"/>
  <c r="H40"/>
  <c r="L40" s="1"/>
  <c r="H39"/>
  <c r="L39" s="1"/>
  <c r="H38"/>
  <c r="L38" s="1"/>
  <c r="L37"/>
  <c r="H37"/>
  <c r="H32"/>
  <c r="I25"/>
  <c r="M25" s="1"/>
  <c r="H25"/>
  <c r="L25" s="1"/>
  <c r="H24"/>
  <c r="H26" s="1"/>
  <c r="H19"/>
  <c r="L19" s="1"/>
  <c r="M19" s="1"/>
  <c r="M18"/>
  <c r="L18"/>
  <c r="I18"/>
  <c r="H18"/>
  <c r="H17"/>
  <c r="I17" s="1"/>
  <c r="L12"/>
  <c r="M12" s="1"/>
  <c r="I12"/>
  <c r="H12"/>
  <c r="H11"/>
  <c r="L11" s="1"/>
  <c r="M11" s="1"/>
  <c r="H10"/>
  <c r="I10" s="1"/>
  <c r="L9"/>
  <c r="M9" s="1"/>
  <c r="H9"/>
  <c r="L17" l="1"/>
  <c r="M17" s="1"/>
  <c r="L24"/>
  <c r="H64"/>
  <c r="L57"/>
  <c r="L64" s="1"/>
  <c r="L61"/>
  <c r="I24"/>
  <c r="I26" s="1"/>
  <c r="H51"/>
  <c r="L51" s="1"/>
  <c r="I45"/>
  <c r="M45" s="1"/>
  <c r="H13"/>
  <c r="N18"/>
  <c r="H41"/>
  <c r="L41" s="1"/>
  <c r="L45"/>
  <c r="L48"/>
  <c r="I9"/>
  <c r="I13" s="1"/>
  <c r="I56"/>
  <c r="N12"/>
  <c r="N24"/>
  <c r="I51"/>
  <c r="M51" s="1"/>
  <c r="M20"/>
  <c r="L26"/>
  <c r="I20"/>
  <c r="N11"/>
  <c r="N19"/>
  <c r="N25"/>
  <c r="N26" s="1"/>
  <c r="L10"/>
  <c r="I11"/>
  <c r="I19"/>
  <c r="H20"/>
  <c r="M24"/>
  <c r="M26" s="1"/>
  <c r="N9"/>
  <c r="L20" l="1"/>
  <c r="N20" s="1"/>
  <c r="N65" s="1"/>
  <c r="N17"/>
  <c r="M10"/>
  <c r="M13" s="1"/>
  <c r="M65" s="1"/>
  <c r="I64"/>
  <c r="M64" s="1"/>
  <c r="M56"/>
  <c r="N10"/>
  <c r="I65"/>
  <c r="L65"/>
  <c r="L13"/>
  <c r="H65"/>
</calcChain>
</file>

<file path=xl/sharedStrings.xml><?xml version="1.0" encoding="utf-8"?>
<sst xmlns="http://schemas.openxmlformats.org/spreadsheetml/2006/main" count="197" uniqueCount="107">
  <si>
    <t xml:space="preserve">LAPORAN PENGGUNAAN DANA </t>
  </si>
  <si>
    <t>NO</t>
  </si>
  <si>
    <t>Komponen</t>
  </si>
  <si>
    <t>Satuan</t>
  </si>
  <si>
    <t>Pagu</t>
  </si>
  <si>
    <t>Pajak</t>
  </si>
  <si>
    <t>Realisasi</t>
  </si>
  <si>
    <t>Sisa</t>
  </si>
  <si>
    <t>Ket</t>
  </si>
  <si>
    <t>1. Gaji dan Upah</t>
  </si>
  <si>
    <t>No</t>
  </si>
  <si>
    <t>Pelaksana</t>
  </si>
  <si>
    <t>Jumlah Pelaksana</t>
  </si>
  <si>
    <t>Jumlah Jam/Minggu</t>
  </si>
  <si>
    <t>Jumlah Bulan</t>
  </si>
  <si>
    <t>Honor/Jam (Rp)</t>
  </si>
  <si>
    <t>Jumlah</t>
  </si>
  <si>
    <t>Jmlah</t>
  </si>
  <si>
    <t>(Rp)</t>
  </si>
  <si>
    <t>Peneliti Utama</t>
  </si>
  <si>
    <t>PPh 21</t>
  </si>
  <si>
    <t xml:space="preserve">Anggota Peneliti </t>
  </si>
  <si>
    <t xml:space="preserve">Teknisi dan laboran </t>
  </si>
  <si>
    <t>Mahasiswa</t>
  </si>
  <si>
    <t>2.a Bahan Habis Pakai</t>
  </si>
  <si>
    <t>Nama alat</t>
  </si>
  <si>
    <t>Harga Satuan (Rp)</t>
  </si>
  <si>
    <t>Jumlah (rupiah)</t>
  </si>
  <si>
    <t>Transkripsi Ortografis Tindak Skala Kesantunan Berbahasa</t>
  </si>
  <si>
    <t>10/11*OP*11,5%</t>
  </si>
  <si>
    <t>Kertas Kuarto</t>
  </si>
  <si>
    <t>Setting dan Layout Bahan Ajar</t>
  </si>
  <si>
    <t>1 Paket</t>
  </si>
  <si>
    <t>Sub total</t>
  </si>
  <si>
    <t>2.b Peralatan Penunjang</t>
  </si>
  <si>
    <t>Kegunaan</t>
  </si>
  <si>
    <t>Lama sewa (bulan)</t>
  </si>
  <si>
    <t>Laboratorium Bahasa</t>
  </si>
  <si>
    <t>Meingidentifikasi satuan lingual tindak tutur menyuruh</t>
  </si>
  <si>
    <t>4 bulan</t>
  </si>
  <si>
    <t>paket</t>
  </si>
  <si>
    <t>Laboratorium Komputalingua</t>
  </si>
  <si>
    <t>Meingidentifikasi pemarkah lingual dan penanda konteks  tindak tutur menyuruh</t>
  </si>
  <si>
    <t xml:space="preserve">2.c Peralatan </t>
  </si>
  <si>
    <t>Beli/sewa</t>
  </si>
  <si>
    <t>3. Perjalanan Dinas</t>
  </si>
  <si>
    <t>Jenis Pengeluaran</t>
  </si>
  <si>
    <t xml:space="preserve">Jumlah </t>
  </si>
  <si>
    <t>Seminar Kelayakan Proposal Tahun III</t>
  </si>
  <si>
    <t>Transport &amp; Akom</t>
  </si>
  <si>
    <t>Seminar Laporan Kemajuan Hasil Penelitian Tahun III</t>
  </si>
  <si>
    <t>Seminar Hasil Penelitian Tahun III</t>
  </si>
  <si>
    <t>Monitoring hasil penelitian tahun III terpusat</t>
  </si>
  <si>
    <t>4.a Pengumpulan Data</t>
  </si>
  <si>
    <t>Tempat dan Kota Tujuan</t>
  </si>
  <si>
    <t>Jumlah Tim</t>
  </si>
  <si>
    <t>Frekuensi</t>
  </si>
  <si>
    <t>Pengumpulan data rekam penelitian di SD Kota Surakarta &amp; DIY</t>
  </si>
  <si>
    <t>PPh 23</t>
  </si>
  <si>
    <t>Pengumpulan data catat-simak penelitian di SD kota Surakarta &amp; DIY</t>
  </si>
  <si>
    <t>Pengumpulan data catat-simak data SD/MI lokasi penelitian Sala &amp; DIY</t>
  </si>
  <si>
    <t>FGD &amp; Diseminasi hasil ke masyarakat luas [guru SD] Solo &amp; DIY</t>
  </si>
  <si>
    <t>FGD &amp; Diseminasi hasil ke kalangan siswa SD Solo dan DIY</t>
  </si>
  <si>
    <t>Trianggulasi sumber data penelitian</t>
  </si>
  <si>
    <t>4.b Pelaporan dan Publikasi</t>
  </si>
  <si>
    <t>Pengembangan dan penguatan kelembagaan strategis</t>
  </si>
  <si>
    <t>Pelaporan</t>
  </si>
  <si>
    <t>4 tahap</t>
  </si>
  <si>
    <t>Penggandaan</t>
  </si>
  <si>
    <t>12 @ 400 lbr</t>
  </si>
  <si>
    <t>Penjilidan</t>
  </si>
  <si>
    <t>Publikasi Ilmiah pada TBI  terakreditasi nasional</t>
  </si>
  <si>
    <t>Publikasi ilmiah internasional</t>
  </si>
  <si>
    <t>Publikasi buku ajar</t>
  </si>
  <si>
    <t>Penyajian hasil pada konferensi atau pertemuan ilmiah</t>
  </si>
  <si>
    <t>Transport</t>
  </si>
  <si>
    <t>Total</t>
  </si>
  <si>
    <t>PPN &amp; PPh 22</t>
  </si>
  <si>
    <t>KET :</t>
  </si>
  <si>
    <t>10/11*10.000.000*0.115</t>
  </si>
  <si>
    <t>10/11*1.200.000*0.115</t>
  </si>
  <si>
    <t>10/11*1.750.000*0.115</t>
  </si>
  <si>
    <t>10/11*3.000.000*0.115</t>
  </si>
  <si>
    <t>10/11*1.800.000*0.115</t>
  </si>
  <si>
    <t>PPh 22</t>
  </si>
  <si>
    <t>Perhitungan pajak</t>
  </si>
  <si>
    <t>0.05*8.000.000</t>
  </si>
  <si>
    <t>0.05*4.800.000</t>
  </si>
  <si>
    <t>0.05*1.440.000</t>
  </si>
  <si>
    <t>0.02*2.000.000</t>
  </si>
  <si>
    <t>0.02*2.650.000</t>
  </si>
  <si>
    <t>0.02*2.725.000</t>
  </si>
  <si>
    <t>0.02*3.000.000</t>
  </si>
  <si>
    <t>10/11*3.625.000*0.015</t>
  </si>
  <si>
    <t>dst</t>
  </si>
  <si>
    <t>MOHON PARA PENELITI MEMBUAT LAPORAN PENGGUNAAN DANA SAMPAI DENGAN KOLOM KETERANGAN SAJA</t>
  </si>
  <si>
    <t>MOHON PARA PENELITI MELAMPIRKAN KUITANSI DARI SELURUH PENGELUARAN DIATAS (DITEMPEL PADA SEBUAH KERTAS LALU DI FC)</t>
  </si>
  <si>
    <t>LAPORAN KEMAJUAN</t>
  </si>
  <si>
    <t>BERITA ACARA SERAH TERIMA LAP KEMAJUAN DR LLPM</t>
  </si>
  <si>
    <t>BERITA ACARA SERAH TERIMA LAP PENGGUNAAN DANA DR LLPM</t>
  </si>
  <si>
    <t>LAPORAN PENGGUNAAN DANA DAN KUITANSI</t>
  </si>
  <si>
    <t>LAPORAN KEMAJUAN DAN LAP. PENGGUNAAN DANA  DIKUMPULKAN KE LPPM PALING LAMBAT TGL 4 OKTOBER 2013 LALU</t>
  </si>
  <si>
    <t xml:space="preserve">LAPORAN PENGGUNAAN DANA DAN KUITANSI DIATAS DI SCAN DAN DI PDF KAN </t>
  </si>
  <si>
    <t>LAPORAN YG DIUNGGAH DI SIMLITABMAS ADALAH : (PALING LAMBAT TGL 10 OKTOBER 2013)</t>
  </si>
  <si>
    <t>SETELAH DILAKUKAN PENGECEKANOLEH LPPM MAKA  PENELITI AKAN MENDAPAT BERITA ACARA SERAH TERIMA LAP KEMAJUAN DAN BERITA ACARA SERAH TERIMA</t>
  </si>
  <si>
    <t>LAP. PENGGUNAAN DANA.</t>
  </si>
  <si>
    <t>PELAKSANAAN PENELITIAN HIBAH KOMPETENSI (DOSEN PEMULA/HIBER/FUNDAMENTAL DLL)  TAHUN ANGGARAN 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</si>
</sst>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0"/>
      <name val="Arial Narrow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D4E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3" fontId="2" fillId="0" borderId="0" xfId="0" applyNumberFormat="1" applyFont="1" applyFill="1"/>
    <xf numFmtId="0" fontId="2" fillId="0" borderId="0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top" wrapText="1"/>
    </xf>
    <xf numFmtId="3" fontId="2" fillId="3" borderId="1" xfId="0" applyNumberFormat="1" applyFont="1" applyFill="1" applyBorder="1"/>
    <xf numFmtId="3" fontId="2" fillId="4" borderId="1" xfId="0" applyNumberFormat="1" applyFont="1" applyFill="1" applyBorder="1"/>
    <xf numFmtId="3" fontId="2" fillId="2" borderId="1" xfId="0" applyNumberFormat="1" applyFont="1" applyFill="1" applyBorder="1"/>
    <xf numFmtId="3" fontId="2" fillId="5" borderId="2" xfId="0" applyNumberFormat="1" applyFont="1" applyFill="1" applyBorder="1"/>
    <xf numFmtId="3" fontId="2" fillId="0" borderId="1" xfId="0" applyNumberFormat="1" applyFont="1" applyFill="1" applyBorder="1"/>
    <xf numFmtId="0" fontId="2" fillId="0" borderId="1" xfId="0" applyNumberFormat="1" applyFont="1" applyFill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9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3" borderId="1" xfId="0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1" fillId="6" borderId="0" xfId="0" applyFont="1" applyFill="1"/>
    <xf numFmtId="3" fontId="1" fillId="6" borderId="0" xfId="0" applyNumberFormat="1" applyFont="1" applyFill="1"/>
    <xf numFmtId="3" fontId="2" fillId="6" borderId="0" xfId="0" applyNumberFormat="1" applyFont="1" applyFill="1"/>
    <xf numFmtId="3" fontId="2" fillId="3" borderId="0" xfId="0" applyNumberFormat="1" applyFont="1" applyFill="1"/>
    <xf numFmtId="3" fontId="2" fillId="4" borderId="0" xfId="0" applyNumberFormat="1" applyFont="1" applyFill="1"/>
    <xf numFmtId="3" fontId="2" fillId="2" borderId="0" xfId="0" applyNumberFormat="1" applyFont="1" applyFill="1"/>
    <xf numFmtId="3" fontId="2" fillId="5" borderId="0" xfId="0" applyNumberFormat="1" applyFont="1" applyFill="1"/>
    <xf numFmtId="3" fontId="2" fillId="7" borderId="0" xfId="0" applyNumberFormat="1" applyFont="1" applyFill="1"/>
    <xf numFmtId="0" fontId="2" fillId="7" borderId="0" xfId="0" applyNumberFormat="1" applyFont="1" applyFill="1" applyBorder="1"/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/>
    <xf numFmtId="10" fontId="2" fillId="0" borderId="1" xfId="0" applyNumberFormat="1" applyFont="1" applyFill="1" applyBorder="1"/>
    <xf numFmtId="3" fontId="1" fillId="0" borderId="1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4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3" fontId="1" fillId="5" borderId="1" xfId="0" applyNumberFormat="1" applyFont="1" applyFill="1" applyBorder="1"/>
    <xf numFmtId="3" fontId="1" fillId="0" borderId="1" xfId="0" applyNumberFormat="1" applyFont="1" applyFill="1" applyBorder="1"/>
    <xf numFmtId="0" fontId="1" fillId="0" borderId="1" xfId="0" applyNumberFormat="1" applyFont="1" applyFill="1" applyBorder="1"/>
    <xf numFmtId="3" fontId="1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top"/>
    </xf>
    <xf numFmtId="3" fontId="2" fillId="4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vertical="top"/>
    </xf>
    <xf numFmtId="3" fontId="2" fillId="5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3" fontId="1" fillId="5" borderId="1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2" fillId="3" borderId="0" xfId="0" applyNumberFormat="1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0" fontId="1" fillId="6" borderId="10" xfId="0" applyFont="1" applyFill="1" applyBorder="1"/>
    <xf numFmtId="3" fontId="1" fillId="6" borderId="10" xfId="0" applyNumberFormat="1" applyFont="1" applyFill="1" applyBorder="1"/>
    <xf numFmtId="0" fontId="2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2" borderId="1" xfId="0" applyFont="1" applyFill="1" applyBorder="1"/>
    <xf numFmtId="10" fontId="2" fillId="0" borderId="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/>
    <xf numFmtId="3" fontId="1" fillId="0" borderId="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79"/>
  <sheetViews>
    <sheetView tabSelected="1" zoomScale="70" zoomScaleNormal="70" workbookViewId="0">
      <selection activeCell="Q6" sqref="Q6"/>
    </sheetView>
  </sheetViews>
  <sheetFormatPr defaultRowHeight="14.4"/>
  <cols>
    <col min="4" max="4" width="38.88671875" bestFit="1" customWidth="1"/>
    <col min="5" max="5" width="17.44140625" customWidth="1"/>
    <col min="15" max="15" width="14.77734375" customWidth="1"/>
    <col min="16" max="16" width="17.88671875" customWidth="1"/>
  </cols>
  <sheetData>
    <row r="2" spans="2:19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2:19">
      <c r="B3" s="137" t="s">
        <v>106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2:19">
      <c r="B4" s="138"/>
      <c r="C4" s="138"/>
      <c r="D4" s="138"/>
      <c r="E4" s="138"/>
      <c r="F4" s="138"/>
      <c r="G4" s="138"/>
      <c r="H4" s="138"/>
      <c r="I4" s="138"/>
      <c r="J4" s="1"/>
      <c r="K4" s="1"/>
      <c r="L4" s="1"/>
      <c r="M4" s="1"/>
      <c r="N4" s="1"/>
      <c r="O4" s="1"/>
      <c r="P4" s="2"/>
    </row>
    <row r="5" spans="2:19">
      <c r="B5" s="3" t="s">
        <v>1</v>
      </c>
      <c r="C5" s="4" t="s">
        <v>2</v>
      </c>
      <c r="D5" s="139" t="s">
        <v>3</v>
      </c>
      <c r="E5" s="139"/>
      <c r="F5" s="139"/>
      <c r="G5" s="139"/>
      <c r="H5" s="5" t="s">
        <v>4</v>
      </c>
      <c r="I5" s="6" t="s">
        <v>5</v>
      </c>
      <c r="J5" s="5"/>
      <c r="K5" s="7"/>
      <c r="L5" s="5" t="s">
        <v>6</v>
      </c>
      <c r="M5" s="6" t="s">
        <v>5</v>
      </c>
      <c r="N5" s="8" t="s">
        <v>7</v>
      </c>
      <c r="O5" s="9" t="s">
        <v>8</v>
      </c>
      <c r="P5" s="10"/>
    </row>
    <row r="6" spans="2:19">
      <c r="B6" s="11" t="s">
        <v>9</v>
      </c>
      <c r="C6" s="12"/>
      <c r="D6" s="13"/>
      <c r="E6" s="13"/>
      <c r="F6" s="13"/>
      <c r="G6" s="13"/>
      <c r="H6" s="13"/>
      <c r="I6" s="14"/>
      <c r="J6" s="13"/>
      <c r="K6" s="15"/>
      <c r="L6" s="13"/>
      <c r="M6" s="14"/>
      <c r="N6" s="16"/>
      <c r="O6" s="17"/>
      <c r="P6" s="18"/>
    </row>
    <row r="7" spans="2:19">
      <c r="B7" s="123" t="s">
        <v>10</v>
      </c>
      <c r="C7" s="123" t="s">
        <v>11</v>
      </c>
      <c r="D7" s="123" t="s">
        <v>12</v>
      </c>
      <c r="E7" s="124" t="s">
        <v>13</v>
      </c>
      <c r="F7" s="124" t="s">
        <v>14</v>
      </c>
      <c r="G7" s="124" t="s">
        <v>15</v>
      </c>
      <c r="H7" s="19" t="s">
        <v>16</v>
      </c>
      <c r="I7" s="20" t="s">
        <v>5</v>
      </c>
      <c r="J7" s="20"/>
      <c r="K7" s="21"/>
      <c r="L7" s="22" t="s">
        <v>17</v>
      </c>
      <c r="M7" s="20" t="s">
        <v>5</v>
      </c>
      <c r="N7" s="23"/>
      <c r="O7" s="24"/>
      <c r="P7" s="24"/>
    </row>
    <row r="8" spans="2:19">
      <c r="B8" s="123"/>
      <c r="C8" s="123"/>
      <c r="D8" s="123"/>
      <c r="E8" s="124"/>
      <c r="F8" s="124"/>
      <c r="G8" s="124"/>
      <c r="H8" s="25" t="s">
        <v>18</v>
      </c>
      <c r="I8" s="26"/>
      <c r="J8" s="26"/>
      <c r="K8" s="27"/>
      <c r="L8" s="28"/>
      <c r="M8" s="26"/>
      <c r="N8" s="29"/>
      <c r="O8" s="30"/>
      <c r="P8" s="31"/>
    </row>
    <row r="9" spans="2:19" ht="27.6">
      <c r="B9" s="32">
        <v>1</v>
      </c>
      <c r="C9" s="32" t="s">
        <v>19</v>
      </c>
      <c r="D9" s="33">
        <v>1</v>
      </c>
      <c r="E9" s="25">
        <v>20</v>
      </c>
      <c r="F9" s="25">
        <v>8</v>
      </c>
      <c r="G9" s="34">
        <v>50000</v>
      </c>
      <c r="H9" s="34">
        <f>D9*E9*F9*G9</f>
        <v>8000000</v>
      </c>
      <c r="I9" s="26">
        <f>H9*5%</f>
        <v>400000</v>
      </c>
      <c r="J9" s="26"/>
      <c r="K9" s="27"/>
      <c r="L9" s="35">
        <f>H9</f>
        <v>8000000</v>
      </c>
      <c r="M9" s="26">
        <f>L9*5%</f>
        <v>400000</v>
      </c>
      <c r="N9" s="29">
        <f>H9-L9</f>
        <v>0</v>
      </c>
      <c r="O9" s="30" t="s">
        <v>20</v>
      </c>
      <c r="P9" s="36">
        <v>0.05</v>
      </c>
      <c r="Q9" t="s">
        <v>86</v>
      </c>
    </row>
    <row r="10" spans="2:19" ht="27.6">
      <c r="B10" s="32">
        <v>2</v>
      </c>
      <c r="C10" s="32" t="s">
        <v>21</v>
      </c>
      <c r="D10" s="33">
        <v>1</v>
      </c>
      <c r="E10" s="25">
        <v>20</v>
      </c>
      <c r="F10" s="25">
        <v>8</v>
      </c>
      <c r="G10" s="34">
        <v>30000</v>
      </c>
      <c r="H10" s="34">
        <f>D10*E10*F10*G10</f>
        <v>4800000</v>
      </c>
      <c r="I10" s="26">
        <f>H10*5%</f>
        <v>240000</v>
      </c>
      <c r="J10" s="26"/>
      <c r="K10" s="27"/>
      <c r="L10" s="35">
        <f>H10</f>
        <v>4800000</v>
      </c>
      <c r="M10" s="26">
        <f>L10*5%</f>
        <v>240000</v>
      </c>
      <c r="N10" s="29">
        <f>H10-L10</f>
        <v>0</v>
      </c>
      <c r="O10" s="30" t="s">
        <v>20</v>
      </c>
      <c r="P10" s="36">
        <v>0.05</v>
      </c>
      <c r="Q10" t="s">
        <v>87</v>
      </c>
      <c r="S10" t="s">
        <v>85</v>
      </c>
    </row>
    <row r="11" spans="2:19" ht="27.6">
      <c r="B11" s="32">
        <v>3</v>
      </c>
      <c r="C11" s="32" t="s">
        <v>22</v>
      </c>
      <c r="D11" s="33">
        <v>1</v>
      </c>
      <c r="E11" s="25">
        <v>12</v>
      </c>
      <c r="F11" s="25">
        <v>6</v>
      </c>
      <c r="G11" s="34">
        <v>20000</v>
      </c>
      <c r="H11" s="34">
        <f>D11*E11*F11*G11</f>
        <v>1440000</v>
      </c>
      <c r="I11" s="26">
        <f>H11*5%</f>
        <v>72000</v>
      </c>
      <c r="J11" s="26"/>
      <c r="K11" s="27"/>
      <c r="L11" s="35">
        <f>H11</f>
        <v>1440000</v>
      </c>
      <c r="M11" s="26">
        <f>L11*5%</f>
        <v>72000</v>
      </c>
      <c r="N11" s="29">
        <f>H11-L11</f>
        <v>0</v>
      </c>
      <c r="O11" s="30" t="s">
        <v>20</v>
      </c>
      <c r="P11" s="36">
        <v>0.05</v>
      </c>
      <c r="Q11" t="s">
        <v>88</v>
      </c>
      <c r="S11" t="s">
        <v>85</v>
      </c>
    </row>
    <row r="12" spans="2:19">
      <c r="B12" s="32">
        <v>4</v>
      </c>
      <c r="C12" s="37" t="s">
        <v>23</v>
      </c>
      <c r="D12" s="33">
        <v>2</v>
      </c>
      <c r="E12" s="25">
        <v>12</v>
      </c>
      <c r="F12" s="25">
        <v>6</v>
      </c>
      <c r="G12" s="34">
        <v>10000</v>
      </c>
      <c r="H12" s="34">
        <f>D12*E12*F12*G12</f>
        <v>1440000</v>
      </c>
      <c r="I12" s="26">
        <f>H12*5%</f>
        <v>72000</v>
      </c>
      <c r="J12" s="26"/>
      <c r="K12" s="27"/>
      <c r="L12" s="35">
        <f>H12</f>
        <v>1440000</v>
      </c>
      <c r="M12" s="26">
        <f>L12*5%</f>
        <v>72000</v>
      </c>
      <c r="N12" s="29">
        <f>H12-L12</f>
        <v>0</v>
      </c>
      <c r="O12" s="30" t="s">
        <v>20</v>
      </c>
      <c r="P12" s="36">
        <v>0.05</v>
      </c>
      <c r="Q12" t="s">
        <v>88</v>
      </c>
      <c r="S12" t="s">
        <v>85</v>
      </c>
    </row>
    <row r="13" spans="2:19">
      <c r="B13" s="132"/>
      <c r="C13" s="132"/>
      <c r="D13" s="132"/>
      <c r="E13" s="132"/>
      <c r="F13" s="132"/>
      <c r="G13" s="132"/>
      <c r="H13" s="38">
        <f>SUM(H9:H12)</f>
        <v>15680000</v>
      </c>
      <c r="I13" s="39">
        <f>SUM(I9:I12)</f>
        <v>784000</v>
      </c>
      <c r="J13" s="26"/>
      <c r="K13" s="27"/>
      <c r="L13" s="40">
        <f>SUM(L9:L12)</f>
        <v>15680000</v>
      </c>
      <c r="M13" s="39">
        <f>SUM(M9:M12)</f>
        <v>784000</v>
      </c>
      <c r="N13" s="29"/>
      <c r="O13" s="30"/>
      <c r="P13" s="31"/>
    </row>
    <row r="14" spans="2:19">
      <c r="B14" s="41"/>
      <c r="C14" s="41"/>
      <c r="D14" s="4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2:19">
      <c r="B15" s="42" t="s">
        <v>24</v>
      </c>
      <c r="C15" s="42"/>
      <c r="D15" s="42"/>
      <c r="E15" s="43"/>
      <c r="F15" s="43"/>
      <c r="G15" s="44"/>
      <c r="H15" s="44"/>
      <c r="I15" s="45"/>
      <c r="J15" s="45"/>
      <c r="K15" s="46"/>
      <c r="L15" s="47"/>
      <c r="M15" s="45"/>
      <c r="N15" s="48"/>
      <c r="O15" s="49"/>
      <c r="P15" s="50"/>
    </row>
    <row r="16" spans="2:19" ht="41.4">
      <c r="B16" s="51" t="s">
        <v>10</v>
      </c>
      <c r="C16" s="135" t="s">
        <v>25</v>
      </c>
      <c r="D16" s="135"/>
      <c r="E16" s="135"/>
      <c r="F16" s="51" t="s">
        <v>16</v>
      </c>
      <c r="G16" s="52" t="s">
        <v>26</v>
      </c>
      <c r="H16" s="52" t="s">
        <v>27</v>
      </c>
      <c r="I16" s="20" t="s">
        <v>5</v>
      </c>
      <c r="J16" s="20"/>
      <c r="K16" s="21"/>
      <c r="L16" s="22"/>
      <c r="M16" s="20"/>
      <c r="N16" s="53"/>
      <c r="O16" s="9" t="s">
        <v>8</v>
      </c>
      <c r="P16" s="10"/>
    </row>
    <row r="17" spans="2:20">
      <c r="B17" s="33">
        <v>1</v>
      </c>
      <c r="C17" s="125" t="s">
        <v>28</v>
      </c>
      <c r="D17" s="125"/>
      <c r="E17" s="125"/>
      <c r="F17" s="33">
        <v>250</v>
      </c>
      <c r="G17" s="34">
        <v>40000</v>
      </c>
      <c r="H17" s="34">
        <f>F17*G17</f>
        <v>10000000</v>
      </c>
      <c r="I17" s="26">
        <f>10/11*(H17*11.5%)</f>
        <v>1045454.5454545454</v>
      </c>
      <c r="J17" s="26"/>
      <c r="K17" s="27"/>
      <c r="L17" s="35">
        <f>H17</f>
        <v>10000000</v>
      </c>
      <c r="M17" s="26">
        <f>10/11*(L17*11.5%)</f>
        <v>1045454.5454545454</v>
      </c>
      <c r="N17" s="54">
        <f>H17-L17</f>
        <v>0</v>
      </c>
      <c r="O17" s="30" t="s">
        <v>77</v>
      </c>
      <c r="P17" s="55" t="s">
        <v>29</v>
      </c>
      <c r="Q17" t="s">
        <v>79</v>
      </c>
      <c r="T17" t="s">
        <v>85</v>
      </c>
    </row>
    <row r="18" spans="2:20">
      <c r="B18" s="25">
        <v>2</v>
      </c>
      <c r="C18" s="121" t="s">
        <v>30</v>
      </c>
      <c r="D18" s="121"/>
      <c r="E18" s="121"/>
      <c r="F18" s="25">
        <v>24</v>
      </c>
      <c r="G18" s="34">
        <v>50000</v>
      </c>
      <c r="H18" s="34">
        <f>F18*G18</f>
        <v>1200000</v>
      </c>
      <c r="I18" s="26">
        <f>10/11*(H18*11.5%)</f>
        <v>125454.54545454546</v>
      </c>
      <c r="J18" s="26"/>
      <c r="K18" s="27"/>
      <c r="L18" s="35">
        <f>F18*50000</f>
        <v>1200000</v>
      </c>
      <c r="M18" s="26">
        <f>10/11*(L18*11.5%)</f>
        <v>125454.54545454546</v>
      </c>
      <c r="N18" s="54">
        <f>H18-L18</f>
        <v>0</v>
      </c>
      <c r="O18" s="30" t="s">
        <v>77</v>
      </c>
      <c r="P18" s="55" t="s">
        <v>29</v>
      </c>
      <c r="Q18" t="s">
        <v>80</v>
      </c>
      <c r="T18" t="s">
        <v>85</v>
      </c>
    </row>
    <row r="19" spans="2:20">
      <c r="B19" s="33">
        <v>3</v>
      </c>
      <c r="C19" s="121" t="s">
        <v>31</v>
      </c>
      <c r="D19" s="121"/>
      <c r="E19" s="121"/>
      <c r="F19" s="25" t="s">
        <v>32</v>
      </c>
      <c r="G19" s="34">
        <v>1750000</v>
      </c>
      <c r="H19" s="34">
        <f>G19</f>
        <v>1750000</v>
      </c>
      <c r="I19" s="26">
        <f>10/11*(H19*11.5%)</f>
        <v>182954.54545454544</v>
      </c>
      <c r="J19" s="26"/>
      <c r="K19" s="27"/>
      <c r="L19" s="35">
        <f>H19</f>
        <v>1750000</v>
      </c>
      <c r="M19" s="26">
        <f>10/11*(L19*11.5%)</f>
        <v>182954.54545454544</v>
      </c>
      <c r="N19" s="54">
        <f>H19-L19</f>
        <v>0</v>
      </c>
      <c r="O19" s="30" t="s">
        <v>77</v>
      </c>
      <c r="P19" s="55" t="s">
        <v>29</v>
      </c>
      <c r="Q19" t="s">
        <v>81</v>
      </c>
      <c r="T19" t="s">
        <v>85</v>
      </c>
    </row>
    <row r="20" spans="2:20">
      <c r="B20" s="129" t="s">
        <v>33</v>
      </c>
      <c r="C20" s="129"/>
      <c r="D20" s="129"/>
      <c r="E20" s="129"/>
      <c r="F20" s="38"/>
      <c r="G20" s="56"/>
      <c r="H20" s="56">
        <f>SUM(H17:H19)</f>
        <v>12950000</v>
      </c>
      <c r="I20" s="57">
        <f>SUM(I17:I19)</f>
        <v>1353863.6363636362</v>
      </c>
      <c r="J20" s="58"/>
      <c r="K20" s="59"/>
      <c r="L20" s="60">
        <f>SUM(L17:L19)</f>
        <v>12950000</v>
      </c>
      <c r="M20" s="57">
        <f>SUM(M17:M19)</f>
        <v>1353863.6363636362</v>
      </c>
      <c r="N20" s="61">
        <f>H20-L20</f>
        <v>0</v>
      </c>
      <c r="O20" s="62"/>
      <c r="P20" s="63"/>
    </row>
    <row r="21" spans="2:20">
      <c r="B21" s="64"/>
      <c r="C21" s="64"/>
      <c r="D21" s="64"/>
      <c r="E21" s="64"/>
      <c r="F21" s="65"/>
      <c r="G21" s="1"/>
      <c r="H21" s="1"/>
      <c r="I21" s="1"/>
      <c r="J21" s="1"/>
      <c r="K21" s="1"/>
      <c r="L21" s="1"/>
      <c r="M21" s="1"/>
      <c r="N21" s="1"/>
      <c r="O21" s="1"/>
      <c r="P21" s="2"/>
    </row>
    <row r="22" spans="2:20">
      <c r="B22" s="42" t="s">
        <v>34</v>
      </c>
      <c r="C22" s="42"/>
      <c r="D22" s="42"/>
      <c r="E22" s="43"/>
      <c r="F22" s="43"/>
      <c r="G22" s="43"/>
      <c r="H22" s="43"/>
      <c r="I22" s="45"/>
      <c r="J22" s="45"/>
      <c r="K22" s="46"/>
      <c r="L22" s="47"/>
      <c r="M22" s="45"/>
      <c r="N22" s="48"/>
      <c r="O22" s="1"/>
      <c r="P22" s="2"/>
    </row>
    <row r="23" spans="2:20" ht="41.4">
      <c r="B23" s="33" t="s">
        <v>10</v>
      </c>
      <c r="C23" s="33" t="s">
        <v>25</v>
      </c>
      <c r="D23" s="33" t="s">
        <v>35</v>
      </c>
      <c r="E23" s="25" t="s">
        <v>16</v>
      </c>
      <c r="F23" s="25" t="s">
        <v>26</v>
      </c>
      <c r="G23" s="25" t="s">
        <v>36</v>
      </c>
      <c r="H23" s="25" t="s">
        <v>27</v>
      </c>
      <c r="I23" s="20" t="s">
        <v>5</v>
      </c>
      <c r="J23" s="20"/>
      <c r="K23" s="21"/>
      <c r="L23" s="22"/>
      <c r="M23" s="20"/>
      <c r="N23" s="53"/>
      <c r="O23" s="9" t="s">
        <v>8</v>
      </c>
      <c r="P23" s="10"/>
    </row>
    <row r="24" spans="2:20" ht="27.6">
      <c r="B24" s="33">
        <v>1</v>
      </c>
      <c r="C24" s="32" t="s">
        <v>37</v>
      </c>
      <c r="D24" s="32" t="s">
        <v>38</v>
      </c>
      <c r="E24" s="25" t="s">
        <v>39</v>
      </c>
      <c r="F24" s="25">
        <v>450000</v>
      </c>
      <c r="G24" s="34" t="s">
        <v>40</v>
      </c>
      <c r="H24" s="34">
        <f>F24*4</f>
        <v>1800000</v>
      </c>
      <c r="I24" s="67">
        <f>10/11*(H24*11.5%)</f>
        <v>188181.81818181818</v>
      </c>
      <c r="J24" s="67"/>
      <c r="K24" s="68"/>
      <c r="L24" s="69">
        <f>H24</f>
        <v>1800000</v>
      </c>
      <c r="M24" s="67">
        <f>I24</f>
        <v>188181.81818181818</v>
      </c>
      <c r="N24" s="70">
        <f>H24-L24</f>
        <v>0</v>
      </c>
      <c r="O24" s="71" t="s">
        <v>77</v>
      </c>
      <c r="P24" s="117" t="s">
        <v>29</v>
      </c>
      <c r="Q24" s="118" t="s">
        <v>83</v>
      </c>
      <c r="R24" s="118"/>
      <c r="S24" s="118"/>
      <c r="T24" s="118" t="s">
        <v>85</v>
      </c>
    </row>
    <row r="25" spans="2:20" ht="55.2">
      <c r="B25" s="33">
        <v>2</v>
      </c>
      <c r="C25" s="32" t="s">
        <v>41</v>
      </c>
      <c r="D25" s="32" t="s">
        <v>42</v>
      </c>
      <c r="E25" s="25" t="s">
        <v>39</v>
      </c>
      <c r="F25" s="25">
        <v>750000</v>
      </c>
      <c r="G25" s="34" t="s">
        <v>40</v>
      </c>
      <c r="H25" s="34">
        <f>F25*4</f>
        <v>3000000</v>
      </c>
      <c r="I25" s="67">
        <f>10/11*(H25*11.5%)</f>
        <v>313636.36363636365</v>
      </c>
      <c r="J25" s="67"/>
      <c r="K25" s="68"/>
      <c r="L25" s="69">
        <f>H25</f>
        <v>3000000</v>
      </c>
      <c r="M25" s="67">
        <f>I25</f>
        <v>313636.36363636365</v>
      </c>
      <c r="N25" s="70">
        <f>H25-L25</f>
        <v>0</v>
      </c>
      <c r="O25" s="71" t="s">
        <v>77</v>
      </c>
      <c r="P25" s="117" t="s">
        <v>29</v>
      </c>
      <c r="Q25" s="118" t="s">
        <v>82</v>
      </c>
      <c r="T25" s="118" t="s">
        <v>85</v>
      </c>
    </row>
    <row r="26" spans="2:20">
      <c r="B26" s="132" t="s">
        <v>33</v>
      </c>
      <c r="C26" s="132"/>
      <c r="D26" s="132"/>
      <c r="E26" s="132"/>
      <c r="F26" s="132"/>
      <c r="G26" s="132"/>
      <c r="H26" s="38">
        <f>SUM(H24:H25)</f>
        <v>4800000</v>
      </c>
      <c r="I26" s="39">
        <f>SUM(I24:I25)</f>
        <v>501818.18181818182</v>
      </c>
      <c r="J26" s="26"/>
      <c r="K26" s="27"/>
      <c r="L26" s="40">
        <f>SUM(L24:L25)</f>
        <v>4800000</v>
      </c>
      <c r="M26" s="39">
        <f>SUM(M24:M25)</f>
        <v>501818.18181818182</v>
      </c>
      <c r="N26" s="72">
        <f>SUM(N24:N25)</f>
        <v>0</v>
      </c>
      <c r="O26" s="30"/>
      <c r="P26" s="63"/>
    </row>
    <row r="27" spans="2:20">
      <c r="B27" s="74"/>
      <c r="C27" s="74"/>
      <c r="D27" s="74"/>
      <c r="E27" s="74"/>
      <c r="F27" s="74"/>
      <c r="G27" s="74"/>
      <c r="H27" s="65"/>
      <c r="I27" s="1"/>
      <c r="J27" s="1"/>
      <c r="K27" s="1"/>
      <c r="L27" s="1"/>
      <c r="M27" s="1"/>
      <c r="N27" s="1"/>
      <c r="O27" s="1"/>
      <c r="P27" s="73"/>
    </row>
    <row r="28" spans="2:20" ht="15" thickBot="1">
      <c r="B28" s="42" t="s">
        <v>43</v>
      </c>
      <c r="C28" s="42"/>
      <c r="D28" s="42"/>
      <c r="E28" s="43"/>
      <c r="F28" s="43"/>
      <c r="G28" s="43"/>
      <c r="H28" s="43"/>
      <c r="I28" s="45"/>
      <c r="J28" s="45"/>
      <c r="K28" s="46"/>
      <c r="L28" s="47"/>
      <c r="M28" s="45"/>
      <c r="N28" s="48"/>
      <c r="O28" s="1"/>
      <c r="P28" s="73"/>
    </row>
    <row r="29" spans="2:20" ht="42" thickBot="1">
      <c r="B29" s="75" t="s">
        <v>10</v>
      </c>
      <c r="C29" s="76" t="s">
        <v>25</v>
      </c>
      <c r="D29" s="76" t="s">
        <v>35</v>
      </c>
      <c r="E29" s="77" t="s">
        <v>16</v>
      </c>
      <c r="F29" s="77" t="s">
        <v>26</v>
      </c>
      <c r="G29" s="78" t="s">
        <v>44</v>
      </c>
      <c r="H29" s="25" t="s">
        <v>27</v>
      </c>
      <c r="I29" s="20" t="s">
        <v>5</v>
      </c>
      <c r="J29" s="20"/>
      <c r="K29" s="21"/>
      <c r="L29" s="22"/>
      <c r="M29" s="20"/>
      <c r="N29" s="53"/>
      <c r="O29" s="9" t="s">
        <v>8</v>
      </c>
      <c r="P29" s="66"/>
    </row>
    <row r="30" spans="2:20" ht="15" thickBot="1">
      <c r="B30" s="79"/>
      <c r="C30" s="80"/>
      <c r="D30" s="80"/>
      <c r="E30" s="81"/>
      <c r="F30" s="81"/>
      <c r="G30" s="82"/>
      <c r="H30" s="34"/>
      <c r="I30" s="26"/>
      <c r="J30" s="26"/>
      <c r="K30" s="27"/>
      <c r="L30" s="28"/>
      <c r="M30" s="26"/>
      <c r="N30" s="54"/>
      <c r="O30" s="30"/>
      <c r="P30" s="73"/>
    </row>
    <row r="31" spans="2:20" ht="15" thickBot="1">
      <c r="B31" s="79"/>
      <c r="C31" s="80"/>
      <c r="D31" s="80"/>
      <c r="E31" s="81"/>
      <c r="F31" s="81"/>
      <c r="G31" s="82"/>
      <c r="H31" s="34"/>
      <c r="I31" s="26"/>
      <c r="J31" s="26"/>
      <c r="K31" s="27"/>
      <c r="L31" s="28"/>
      <c r="M31" s="26"/>
      <c r="N31" s="54"/>
      <c r="O31" s="30"/>
      <c r="P31" s="73"/>
    </row>
    <row r="32" spans="2:20" ht="15" thickBot="1">
      <c r="B32" s="133" t="s">
        <v>33</v>
      </c>
      <c r="C32" s="134"/>
      <c r="D32" s="134"/>
      <c r="E32" s="134"/>
      <c r="F32" s="134"/>
      <c r="G32" s="134"/>
      <c r="H32" s="38">
        <f>SUM(H30:H31)</f>
        <v>0</v>
      </c>
      <c r="I32" s="26"/>
      <c r="J32" s="26"/>
      <c r="K32" s="27"/>
      <c r="L32" s="28"/>
      <c r="M32" s="26"/>
      <c r="N32" s="54"/>
      <c r="O32" s="30"/>
      <c r="P32" s="73"/>
    </row>
    <row r="33" spans="2:19">
      <c r="B33" s="74"/>
      <c r="C33" s="74"/>
      <c r="D33" s="74"/>
      <c r="E33" s="74"/>
      <c r="F33" s="74"/>
      <c r="G33" s="74"/>
      <c r="H33" s="65"/>
      <c r="I33" s="1"/>
      <c r="J33" s="1"/>
      <c r="K33" s="1"/>
      <c r="L33" s="1"/>
      <c r="M33" s="1"/>
      <c r="N33" s="1"/>
      <c r="O33" s="1"/>
      <c r="P33" s="2"/>
    </row>
    <row r="34" spans="2:19">
      <c r="B34" s="42" t="s">
        <v>45</v>
      </c>
      <c r="C34" s="42"/>
      <c r="D34" s="42"/>
      <c r="E34" s="43"/>
      <c r="F34" s="43"/>
      <c r="G34" s="42"/>
      <c r="H34" s="42"/>
      <c r="I34" s="45"/>
      <c r="J34" s="45"/>
      <c r="K34" s="46"/>
      <c r="L34" s="47"/>
      <c r="M34" s="45"/>
      <c r="N34" s="48"/>
      <c r="O34" s="1"/>
      <c r="P34" s="2"/>
    </row>
    <row r="35" spans="2:19" ht="41.4">
      <c r="B35" s="135" t="s">
        <v>10</v>
      </c>
      <c r="C35" s="83" t="s">
        <v>46</v>
      </c>
      <c r="D35" s="84"/>
      <c r="E35" s="84"/>
      <c r="F35" s="135" t="s">
        <v>47</v>
      </c>
      <c r="G35" s="126" t="s">
        <v>26</v>
      </c>
      <c r="H35" s="52" t="s">
        <v>16</v>
      </c>
      <c r="I35" s="20" t="s">
        <v>5</v>
      </c>
      <c r="J35" s="20"/>
      <c r="K35" s="21"/>
      <c r="L35" s="22"/>
      <c r="M35" s="20"/>
      <c r="N35" s="53"/>
      <c r="O35" s="9" t="s">
        <v>8</v>
      </c>
      <c r="P35" s="66"/>
    </row>
    <row r="36" spans="2:19">
      <c r="B36" s="135"/>
      <c r="C36" s="83"/>
      <c r="D36" s="85"/>
      <c r="E36" s="56"/>
      <c r="F36" s="135"/>
      <c r="G36" s="126"/>
      <c r="H36" s="52" t="s">
        <v>18</v>
      </c>
      <c r="I36" s="26"/>
      <c r="J36" s="26"/>
      <c r="K36" s="27"/>
      <c r="L36" s="28"/>
      <c r="M36" s="26"/>
      <c r="N36" s="54"/>
      <c r="O36" s="30"/>
      <c r="P36" s="2"/>
    </row>
    <row r="37" spans="2:19">
      <c r="B37" s="86">
        <v>1</v>
      </c>
      <c r="C37" s="127" t="s">
        <v>48</v>
      </c>
      <c r="D37" s="127"/>
      <c r="E37" s="127"/>
      <c r="F37" s="25">
        <v>1</v>
      </c>
      <c r="G37" s="34">
        <v>2750000</v>
      </c>
      <c r="H37" s="34">
        <f>F37*G37</f>
        <v>2750000</v>
      </c>
      <c r="I37" s="26">
        <v>0</v>
      </c>
      <c r="J37" s="26"/>
      <c r="K37" s="27"/>
      <c r="L37" s="28">
        <f>H37</f>
        <v>2750000</v>
      </c>
      <c r="M37" s="26">
        <v>0</v>
      </c>
      <c r="N37" s="54"/>
      <c r="O37" s="30" t="s">
        <v>49</v>
      </c>
      <c r="P37" s="2"/>
    </row>
    <row r="38" spans="2:19">
      <c r="B38" s="86">
        <v>2</v>
      </c>
      <c r="C38" s="127" t="s">
        <v>50</v>
      </c>
      <c r="D38" s="127"/>
      <c r="E38" s="127"/>
      <c r="F38" s="25">
        <v>1</v>
      </c>
      <c r="G38" s="34">
        <v>2750000</v>
      </c>
      <c r="H38" s="34">
        <f>F38*G38</f>
        <v>2750000</v>
      </c>
      <c r="I38" s="26">
        <v>0</v>
      </c>
      <c r="J38" s="26"/>
      <c r="K38" s="27"/>
      <c r="L38" s="28">
        <f>H38</f>
        <v>2750000</v>
      </c>
      <c r="M38" s="26">
        <v>0</v>
      </c>
      <c r="N38" s="54"/>
      <c r="O38" s="30" t="s">
        <v>49</v>
      </c>
      <c r="P38" s="2"/>
    </row>
    <row r="39" spans="2:19">
      <c r="B39" s="86">
        <v>3</v>
      </c>
      <c r="C39" s="120" t="s">
        <v>51</v>
      </c>
      <c r="D39" s="120"/>
      <c r="E39" s="120"/>
      <c r="F39" s="25">
        <v>1</v>
      </c>
      <c r="G39" s="34">
        <v>2750000</v>
      </c>
      <c r="H39" s="34">
        <f>F39*G39</f>
        <v>2750000</v>
      </c>
      <c r="I39" s="26">
        <v>0</v>
      </c>
      <c r="J39" s="26"/>
      <c r="K39" s="27"/>
      <c r="L39" s="28">
        <f>H39</f>
        <v>2750000</v>
      </c>
      <c r="M39" s="26">
        <v>0</v>
      </c>
      <c r="N39" s="54"/>
      <c r="O39" s="30" t="s">
        <v>49</v>
      </c>
      <c r="P39" s="2"/>
    </row>
    <row r="40" spans="2:19">
      <c r="B40" s="86">
        <v>4</v>
      </c>
      <c r="C40" s="128" t="s">
        <v>52</v>
      </c>
      <c r="D40" s="128"/>
      <c r="E40" s="128"/>
      <c r="F40" s="87">
        <v>1</v>
      </c>
      <c r="G40" s="88">
        <v>2850000</v>
      </c>
      <c r="H40" s="34">
        <f>F40*G40</f>
        <v>2850000</v>
      </c>
      <c r="I40" s="26">
        <v>0</v>
      </c>
      <c r="J40" s="26"/>
      <c r="K40" s="27"/>
      <c r="L40" s="28">
        <f>H40</f>
        <v>2850000</v>
      </c>
      <c r="M40" s="26">
        <v>0</v>
      </c>
      <c r="N40" s="54"/>
      <c r="O40" s="30" t="s">
        <v>49</v>
      </c>
      <c r="P40" s="2"/>
    </row>
    <row r="41" spans="2:19">
      <c r="B41" s="129" t="s">
        <v>33</v>
      </c>
      <c r="C41" s="129"/>
      <c r="D41" s="129"/>
      <c r="E41" s="129"/>
      <c r="F41" s="129"/>
      <c r="G41" s="129"/>
      <c r="H41" s="89">
        <f>SUM(H37:H40)</f>
        <v>11100000</v>
      </c>
      <c r="I41" s="58">
        <f>SUM(I37:I40)</f>
        <v>0</v>
      </c>
      <c r="J41" s="58"/>
      <c r="K41" s="59"/>
      <c r="L41" s="90">
        <f>H41</f>
        <v>11100000</v>
      </c>
      <c r="M41" s="58">
        <v>0</v>
      </c>
      <c r="N41" s="61"/>
      <c r="O41" s="62"/>
      <c r="P41" s="73"/>
    </row>
    <row r="42" spans="2:19">
      <c r="B42" s="74"/>
      <c r="C42" s="74"/>
      <c r="D42" s="74"/>
      <c r="E42" s="74"/>
      <c r="F42" s="74"/>
      <c r="G42" s="74"/>
      <c r="H42" s="65"/>
      <c r="I42" s="1"/>
      <c r="J42" s="1"/>
      <c r="K42" s="1"/>
      <c r="L42" s="1"/>
      <c r="M42" s="1"/>
      <c r="N42" s="1"/>
      <c r="O42" s="1"/>
      <c r="P42" s="2"/>
    </row>
    <row r="43" spans="2:19">
      <c r="B43" s="42" t="s">
        <v>53</v>
      </c>
      <c r="C43" s="42"/>
      <c r="D43" s="42"/>
      <c r="E43" s="43"/>
      <c r="F43" s="43"/>
      <c r="G43" s="43"/>
      <c r="H43" s="44"/>
      <c r="I43" s="45"/>
      <c r="J43" s="45"/>
      <c r="K43" s="46"/>
      <c r="L43" s="47"/>
      <c r="M43" s="45"/>
      <c r="N43" s="48"/>
      <c r="O43" s="1"/>
      <c r="P43" s="2"/>
    </row>
    <row r="44" spans="2:19" ht="41.4">
      <c r="B44" s="91" t="s">
        <v>10</v>
      </c>
      <c r="C44" s="130" t="s">
        <v>54</v>
      </c>
      <c r="D44" s="131"/>
      <c r="E44" s="91" t="s">
        <v>55</v>
      </c>
      <c r="F44" s="92" t="s">
        <v>56</v>
      </c>
      <c r="G44" s="92" t="s">
        <v>26</v>
      </c>
      <c r="H44" s="92" t="s">
        <v>27</v>
      </c>
      <c r="I44" s="20" t="s">
        <v>5</v>
      </c>
      <c r="J44" s="20"/>
      <c r="K44" s="21"/>
      <c r="L44" s="22"/>
      <c r="M44" s="20"/>
      <c r="N44" s="53"/>
      <c r="O44" s="9" t="s">
        <v>8</v>
      </c>
      <c r="P44" s="10"/>
    </row>
    <row r="45" spans="2:19">
      <c r="B45" s="19">
        <v>1</v>
      </c>
      <c r="C45" s="120" t="s">
        <v>57</v>
      </c>
      <c r="D45" s="120"/>
      <c r="E45" s="19">
        <v>5</v>
      </c>
      <c r="F45" s="98">
        <v>4</v>
      </c>
      <c r="G45" s="99">
        <v>100000</v>
      </c>
      <c r="H45" s="99">
        <f>E45*F45*G45</f>
        <v>2000000</v>
      </c>
      <c r="I45" s="100">
        <f>(H45*2%)</f>
        <v>40000</v>
      </c>
      <c r="J45" s="100"/>
      <c r="K45" s="101"/>
      <c r="L45" s="102">
        <f>H45</f>
        <v>2000000</v>
      </c>
      <c r="M45" s="100">
        <f>I45</f>
        <v>40000</v>
      </c>
      <c r="N45" s="103"/>
      <c r="O45" s="104" t="s">
        <v>58</v>
      </c>
      <c r="P45" s="36">
        <v>0.02</v>
      </c>
      <c r="Q45" t="s">
        <v>89</v>
      </c>
      <c r="S45" s="118" t="s">
        <v>85</v>
      </c>
    </row>
    <row r="46" spans="2:19">
      <c r="B46" s="19">
        <v>2</v>
      </c>
      <c r="C46" s="120" t="s">
        <v>59</v>
      </c>
      <c r="D46" s="120"/>
      <c r="E46" s="19">
        <v>5</v>
      </c>
      <c r="F46" s="98">
        <v>4</v>
      </c>
      <c r="G46" s="99">
        <v>100000</v>
      </c>
      <c r="H46" s="99">
        <f>E46*F46*G46</f>
        <v>2000000</v>
      </c>
      <c r="I46" s="100">
        <f t="shared" ref="I46:I50" si="0">(H46*2%)</f>
        <v>40000</v>
      </c>
      <c r="J46" s="100"/>
      <c r="K46" s="101"/>
      <c r="L46" s="102">
        <f t="shared" ref="L46:M51" si="1">H46</f>
        <v>2000000</v>
      </c>
      <c r="M46" s="100">
        <f t="shared" si="1"/>
        <v>40000</v>
      </c>
      <c r="N46" s="103"/>
      <c r="O46" s="104" t="s">
        <v>58</v>
      </c>
      <c r="P46" s="119"/>
      <c r="Q46" t="s">
        <v>89</v>
      </c>
      <c r="S46" s="118" t="s">
        <v>85</v>
      </c>
    </row>
    <row r="47" spans="2:19">
      <c r="B47" s="19">
        <v>3</v>
      </c>
      <c r="C47" s="120" t="s">
        <v>60</v>
      </c>
      <c r="D47" s="120"/>
      <c r="E47" s="19">
        <v>5</v>
      </c>
      <c r="F47" s="98">
        <v>4</v>
      </c>
      <c r="G47" s="99">
        <v>100000</v>
      </c>
      <c r="H47" s="99">
        <f>E47*F47*G47</f>
        <v>2000000</v>
      </c>
      <c r="I47" s="100">
        <f t="shared" si="0"/>
        <v>40000</v>
      </c>
      <c r="J47" s="100"/>
      <c r="K47" s="101"/>
      <c r="L47" s="102">
        <f t="shared" si="1"/>
        <v>2000000</v>
      </c>
      <c r="M47" s="100">
        <f t="shared" si="1"/>
        <v>40000</v>
      </c>
      <c r="N47" s="103"/>
      <c r="O47" s="104" t="s">
        <v>58</v>
      </c>
      <c r="P47" s="119"/>
      <c r="Q47" t="s">
        <v>89</v>
      </c>
      <c r="S47" s="118" t="s">
        <v>85</v>
      </c>
    </row>
    <row r="48" spans="2:19">
      <c r="B48" s="19">
        <v>4</v>
      </c>
      <c r="C48" s="105" t="s">
        <v>61</v>
      </c>
      <c r="D48" s="105"/>
      <c r="E48" s="19">
        <v>5</v>
      </c>
      <c r="F48" s="98">
        <v>1</v>
      </c>
      <c r="G48" s="105">
        <v>2650000</v>
      </c>
      <c r="H48" s="99">
        <f>F48*G48</f>
        <v>2650000</v>
      </c>
      <c r="I48" s="100">
        <f t="shared" si="0"/>
        <v>53000</v>
      </c>
      <c r="J48" s="100"/>
      <c r="K48" s="101"/>
      <c r="L48" s="102">
        <f t="shared" si="1"/>
        <v>2650000</v>
      </c>
      <c r="M48" s="100">
        <f t="shared" si="1"/>
        <v>53000</v>
      </c>
      <c r="N48" s="103"/>
      <c r="O48" s="104" t="s">
        <v>58</v>
      </c>
      <c r="P48" s="119"/>
      <c r="Q48" t="s">
        <v>90</v>
      </c>
      <c r="S48" s="118" t="s">
        <v>85</v>
      </c>
    </row>
    <row r="49" spans="2:19">
      <c r="B49" s="19">
        <v>5</v>
      </c>
      <c r="C49" s="105" t="s">
        <v>62</v>
      </c>
      <c r="D49" s="105"/>
      <c r="E49" s="19">
        <v>5</v>
      </c>
      <c r="F49" s="98">
        <v>1</v>
      </c>
      <c r="G49" s="105">
        <v>2725000</v>
      </c>
      <c r="H49" s="99">
        <f>F49*G49</f>
        <v>2725000</v>
      </c>
      <c r="I49" s="100">
        <f t="shared" si="0"/>
        <v>54500</v>
      </c>
      <c r="J49" s="100"/>
      <c r="K49" s="101"/>
      <c r="L49" s="102">
        <f t="shared" si="1"/>
        <v>2725000</v>
      </c>
      <c r="M49" s="100">
        <f t="shared" si="1"/>
        <v>54500</v>
      </c>
      <c r="N49" s="103"/>
      <c r="O49" s="104" t="s">
        <v>58</v>
      </c>
      <c r="P49" s="119"/>
      <c r="Q49" t="s">
        <v>91</v>
      </c>
      <c r="S49" s="118" t="s">
        <v>85</v>
      </c>
    </row>
    <row r="50" spans="2:19">
      <c r="B50" s="19">
        <v>6</v>
      </c>
      <c r="C50" s="120" t="s">
        <v>63</v>
      </c>
      <c r="D50" s="120"/>
      <c r="E50" s="19">
        <v>5</v>
      </c>
      <c r="F50" s="98">
        <v>4</v>
      </c>
      <c r="G50" s="99">
        <v>150000</v>
      </c>
      <c r="H50" s="99">
        <f>E50*F50*G50</f>
        <v>3000000</v>
      </c>
      <c r="I50" s="100">
        <f t="shared" si="0"/>
        <v>60000</v>
      </c>
      <c r="J50" s="100"/>
      <c r="K50" s="101"/>
      <c r="L50" s="102">
        <f t="shared" si="1"/>
        <v>3000000</v>
      </c>
      <c r="M50" s="100">
        <f t="shared" si="1"/>
        <v>60000</v>
      </c>
      <c r="N50" s="103"/>
      <c r="O50" s="104" t="s">
        <v>58</v>
      </c>
      <c r="P50" s="119"/>
      <c r="Q50" t="s">
        <v>92</v>
      </c>
      <c r="S50" s="118" t="s">
        <v>85</v>
      </c>
    </row>
    <row r="51" spans="2:19">
      <c r="B51" s="126" t="s">
        <v>33</v>
      </c>
      <c r="C51" s="126"/>
      <c r="D51" s="126"/>
      <c r="E51" s="106"/>
      <c r="F51" s="38"/>
      <c r="G51" s="89"/>
      <c r="H51" s="89">
        <f>SUM(H45:H50)</f>
        <v>14375000</v>
      </c>
      <c r="I51" s="58">
        <f>SUM(I45:I50)</f>
        <v>287500</v>
      </c>
      <c r="J51" s="58"/>
      <c r="K51" s="59"/>
      <c r="L51" s="107">
        <f t="shared" si="1"/>
        <v>14375000</v>
      </c>
      <c r="M51" s="108">
        <f t="shared" si="1"/>
        <v>287500</v>
      </c>
      <c r="N51" s="61"/>
      <c r="O51" s="62"/>
      <c r="P51" s="63"/>
    </row>
    <row r="52" spans="2:19">
      <c r="B52" s="109"/>
      <c r="C52" s="109"/>
      <c r="D52" s="109"/>
      <c r="E52" s="109"/>
      <c r="F52" s="65"/>
      <c r="G52" s="110"/>
      <c r="H52" s="111"/>
      <c r="I52" s="1"/>
      <c r="J52" s="1"/>
      <c r="K52" s="1"/>
      <c r="L52" s="1"/>
      <c r="M52" s="1"/>
      <c r="N52" s="1"/>
      <c r="O52" s="1"/>
      <c r="P52" s="2"/>
    </row>
    <row r="53" spans="2:19">
      <c r="B53" s="112" t="s">
        <v>64</v>
      </c>
      <c r="C53" s="112"/>
      <c r="D53" s="112"/>
      <c r="E53" s="113"/>
      <c r="F53" s="113"/>
      <c r="G53" s="113"/>
      <c r="H53" s="113"/>
      <c r="I53" s="93" t="s">
        <v>5</v>
      </c>
      <c r="J53" s="93"/>
      <c r="K53" s="94"/>
      <c r="L53" s="95"/>
      <c r="M53" s="93"/>
      <c r="N53" s="96"/>
      <c r="O53" s="97" t="s">
        <v>8</v>
      </c>
      <c r="P53" s="66"/>
    </row>
    <row r="54" spans="2:19">
      <c r="B54" s="123" t="s">
        <v>10</v>
      </c>
      <c r="C54" s="123" t="s">
        <v>46</v>
      </c>
      <c r="D54" s="123"/>
      <c r="E54" s="123"/>
      <c r="F54" s="123" t="s">
        <v>47</v>
      </c>
      <c r="G54" s="124" t="s">
        <v>26</v>
      </c>
      <c r="H54" s="25" t="s">
        <v>16</v>
      </c>
      <c r="I54" s="26"/>
      <c r="J54" s="26"/>
      <c r="K54" s="27"/>
      <c r="L54" s="28"/>
      <c r="M54" s="26"/>
      <c r="N54" s="54"/>
      <c r="O54" s="30"/>
      <c r="P54" s="114"/>
    </row>
    <row r="55" spans="2:19">
      <c r="B55" s="123"/>
      <c r="C55" s="123"/>
      <c r="D55" s="123"/>
      <c r="E55" s="123"/>
      <c r="F55" s="123"/>
      <c r="G55" s="124"/>
      <c r="H55" s="25" t="s">
        <v>18</v>
      </c>
      <c r="I55" s="26">
        <v>0</v>
      </c>
      <c r="J55" s="26"/>
      <c r="K55" s="27"/>
      <c r="L55" s="28"/>
      <c r="M55" s="26"/>
      <c r="N55" s="54"/>
      <c r="O55" s="30"/>
      <c r="P55" s="114"/>
    </row>
    <row r="56" spans="2:19">
      <c r="B56" s="33">
        <v>1</v>
      </c>
      <c r="C56" s="125" t="s">
        <v>65</v>
      </c>
      <c r="D56" s="125"/>
      <c r="E56" s="125"/>
      <c r="F56" s="33">
        <v>0.05</v>
      </c>
      <c r="G56" s="34">
        <v>72500000</v>
      </c>
      <c r="H56" s="34">
        <f>G56*F56</f>
        <v>3625000</v>
      </c>
      <c r="I56" s="26">
        <f>10/11*(H56*1.5%)</f>
        <v>49431.818181818184</v>
      </c>
      <c r="J56" s="26"/>
      <c r="K56" s="27"/>
      <c r="L56" s="28">
        <f>H56</f>
        <v>3625000</v>
      </c>
      <c r="M56" s="26">
        <f>I56</f>
        <v>49431.818181818184</v>
      </c>
      <c r="N56" s="54"/>
      <c r="O56" s="30" t="s">
        <v>84</v>
      </c>
      <c r="P56" t="s">
        <v>93</v>
      </c>
      <c r="R56" s="118" t="s">
        <v>85</v>
      </c>
    </row>
    <row r="57" spans="2:19">
      <c r="B57" s="25">
        <v>2</v>
      </c>
      <c r="C57" s="121" t="s">
        <v>66</v>
      </c>
      <c r="D57" s="121"/>
      <c r="E57" s="121"/>
      <c r="F57" s="25" t="s">
        <v>67</v>
      </c>
      <c r="G57" s="34">
        <v>500000</v>
      </c>
      <c r="H57" s="34">
        <f>G57*4</f>
        <v>2000000</v>
      </c>
      <c r="I57" s="26">
        <f t="shared" ref="I57:I63" si="2">10/11*(H57*1.5%)</f>
        <v>27272.727272727272</v>
      </c>
      <c r="J57" s="26"/>
      <c r="K57" s="27"/>
      <c r="L57" s="28">
        <f t="shared" ref="L57:M64" si="3">H57</f>
        <v>2000000</v>
      </c>
      <c r="M57" s="26">
        <f t="shared" si="3"/>
        <v>27272.727272727272</v>
      </c>
      <c r="N57" s="54"/>
      <c r="O57" s="30" t="s">
        <v>84</v>
      </c>
      <c r="P57" s="114" t="s">
        <v>94</v>
      </c>
    </row>
    <row r="58" spans="2:19" ht="27.6">
      <c r="B58" s="33">
        <v>3</v>
      </c>
      <c r="C58" s="121" t="s">
        <v>68</v>
      </c>
      <c r="D58" s="121"/>
      <c r="E58" s="121"/>
      <c r="F58" s="25" t="s">
        <v>69</v>
      </c>
      <c r="G58" s="34">
        <v>175</v>
      </c>
      <c r="H58" s="34">
        <f>G58*12*400</f>
        <v>840000</v>
      </c>
      <c r="I58" s="26">
        <f t="shared" si="2"/>
        <v>11454.545454545454</v>
      </c>
      <c r="J58" s="26"/>
      <c r="K58" s="27"/>
      <c r="L58" s="28">
        <f t="shared" si="3"/>
        <v>840000</v>
      </c>
      <c r="M58" s="26">
        <f t="shared" si="3"/>
        <v>11454.545454545454</v>
      </c>
      <c r="N58" s="54"/>
      <c r="O58" s="30" t="s">
        <v>84</v>
      </c>
      <c r="P58" s="114"/>
    </row>
    <row r="59" spans="2:19">
      <c r="B59" s="25">
        <v>4</v>
      </c>
      <c r="C59" s="121" t="s">
        <v>70</v>
      </c>
      <c r="D59" s="121"/>
      <c r="E59" s="121"/>
      <c r="F59" s="25">
        <v>20</v>
      </c>
      <c r="G59" s="34">
        <v>50000</v>
      </c>
      <c r="H59" s="34">
        <f>F59*G59</f>
        <v>1000000</v>
      </c>
      <c r="I59" s="26">
        <f t="shared" si="2"/>
        <v>13636.363636363636</v>
      </c>
      <c r="J59" s="58"/>
      <c r="K59" s="59"/>
      <c r="L59" s="28">
        <f t="shared" si="3"/>
        <v>1000000</v>
      </c>
      <c r="M59" s="26">
        <f t="shared" si="3"/>
        <v>13636.363636363636</v>
      </c>
      <c r="N59" s="61"/>
      <c r="O59" s="30" t="s">
        <v>84</v>
      </c>
      <c r="P59" s="73"/>
    </row>
    <row r="60" spans="2:19">
      <c r="B60" s="33">
        <v>5</v>
      </c>
      <c r="C60" s="120" t="s">
        <v>71</v>
      </c>
      <c r="D60" s="120"/>
      <c r="E60" s="120"/>
      <c r="F60" s="25">
        <v>1</v>
      </c>
      <c r="G60" s="34">
        <v>1000000</v>
      </c>
      <c r="H60" s="34">
        <f>F60*G60</f>
        <v>1000000</v>
      </c>
      <c r="I60" s="26">
        <f t="shared" si="2"/>
        <v>13636.363636363636</v>
      </c>
      <c r="J60" s="26"/>
      <c r="K60" s="27"/>
      <c r="L60" s="28">
        <f t="shared" si="3"/>
        <v>1000000</v>
      </c>
      <c r="M60" s="26">
        <f t="shared" si="3"/>
        <v>13636.363636363636</v>
      </c>
      <c r="N60" s="54"/>
      <c r="O60" s="30" t="s">
        <v>84</v>
      </c>
      <c r="P60" s="2"/>
    </row>
    <row r="61" spans="2:19">
      <c r="B61" s="33">
        <v>6</v>
      </c>
      <c r="C61" s="120" t="s">
        <v>72</v>
      </c>
      <c r="D61" s="120"/>
      <c r="E61" s="120"/>
      <c r="F61" s="25">
        <v>1</v>
      </c>
      <c r="G61" s="34">
        <v>1500000</v>
      </c>
      <c r="H61" s="34">
        <f>F61*G61</f>
        <v>1500000</v>
      </c>
      <c r="I61" s="26">
        <f t="shared" si="2"/>
        <v>20454.545454545452</v>
      </c>
      <c r="J61" s="26"/>
      <c r="K61" s="27"/>
      <c r="L61" s="28">
        <f t="shared" si="3"/>
        <v>1500000</v>
      </c>
      <c r="M61" s="26">
        <f t="shared" si="3"/>
        <v>20454.545454545452</v>
      </c>
      <c r="N61" s="54"/>
      <c r="O61" s="30" t="s">
        <v>84</v>
      </c>
      <c r="P61" s="2"/>
    </row>
    <row r="62" spans="2:19">
      <c r="B62" s="25">
        <v>7</v>
      </c>
      <c r="C62" s="121" t="s">
        <v>73</v>
      </c>
      <c r="D62" s="121"/>
      <c r="E62" s="121"/>
      <c r="F62" s="25">
        <v>1</v>
      </c>
      <c r="G62" s="34">
        <v>1250000</v>
      </c>
      <c r="H62" s="34">
        <f>F62*G62</f>
        <v>1250000</v>
      </c>
      <c r="I62" s="26">
        <f t="shared" si="2"/>
        <v>17045.454545454544</v>
      </c>
      <c r="J62" s="26"/>
      <c r="K62" s="27"/>
      <c r="L62" s="28">
        <f t="shared" si="3"/>
        <v>1250000</v>
      </c>
      <c r="M62" s="26">
        <f t="shared" si="3"/>
        <v>17045.454545454544</v>
      </c>
      <c r="N62" s="54"/>
      <c r="O62" s="30" t="s">
        <v>84</v>
      </c>
      <c r="P62" s="2"/>
    </row>
    <row r="63" spans="2:19">
      <c r="B63" s="33">
        <v>8</v>
      </c>
      <c r="C63" s="120" t="s">
        <v>74</v>
      </c>
      <c r="D63" s="120"/>
      <c r="E63" s="120"/>
      <c r="F63" s="25">
        <v>1</v>
      </c>
      <c r="G63" s="34">
        <v>2380000</v>
      </c>
      <c r="H63" s="34">
        <f>F63*G63</f>
        <v>2380000</v>
      </c>
      <c r="I63" s="26">
        <f t="shared" si="2"/>
        <v>32454.545454545452</v>
      </c>
      <c r="J63" s="26"/>
      <c r="K63" s="27"/>
      <c r="L63" s="28">
        <f t="shared" si="3"/>
        <v>2380000</v>
      </c>
      <c r="M63" s="26">
        <f t="shared" si="3"/>
        <v>32454.545454545452</v>
      </c>
      <c r="N63" s="54"/>
      <c r="O63" s="30" t="s">
        <v>75</v>
      </c>
      <c r="P63" s="2"/>
    </row>
    <row r="64" spans="2:19">
      <c r="B64" s="122" t="s">
        <v>33</v>
      </c>
      <c r="C64" s="122"/>
      <c r="D64" s="122"/>
      <c r="E64" s="122"/>
      <c r="F64" s="122"/>
      <c r="G64" s="122"/>
      <c r="H64" s="58">
        <f>SUM(H56:H63)</f>
        <v>13595000</v>
      </c>
      <c r="I64" s="58">
        <f>SUM(I56:I63)</f>
        <v>185386.36363636362</v>
      </c>
      <c r="J64" s="58">
        <f>SUM(J56:J63)</f>
        <v>0</v>
      </c>
      <c r="K64" s="58">
        <f>SUM(K56:K63)</f>
        <v>0</v>
      </c>
      <c r="L64" s="90">
        <f>SUM(L56:L63)</f>
        <v>13595000</v>
      </c>
      <c r="M64" s="26">
        <f t="shared" si="3"/>
        <v>185386.36363636362</v>
      </c>
      <c r="N64" s="61"/>
      <c r="O64" s="62"/>
      <c r="P64" s="115"/>
    </row>
    <row r="65" spans="2:16">
      <c r="B65" s="116" t="s">
        <v>76</v>
      </c>
      <c r="C65" s="116"/>
      <c r="D65" s="116"/>
      <c r="E65" s="90"/>
      <c r="F65" s="90"/>
      <c r="G65" s="90"/>
      <c r="H65" s="90">
        <f>H64+H51+H41+H32+H26+H20+H13</f>
        <v>72500000</v>
      </c>
      <c r="I65" s="58">
        <f t="shared" ref="I65:N65" si="4">I64+I51+I41+I32+I26+I20+I13</f>
        <v>3112568.1818181816</v>
      </c>
      <c r="J65" s="90">
        <f t="shared" si="4"/>
        <v>0</v>
      </c>
      <c r="K65" s="90">
        <f t="shared" si="4"/>
        <v>0</v>
      </c>
      <c r="L65" s="90">
        <f t="shared" si="4"/>
        <v>72500000</v>
      </c>
      <c r="M65" s="58">
        <f t="shared" si="4"/>
        <v>3112568.1818181816</v>
      </c>
      <c r="N65" s="61">
        <f t="shared" si="4"/>
        <v>0</v>
      </c>
      <c r="O65" s="62"/>
      <c r="P65" s="115"/>
    </row>
    <row r="68" spans="2:16">
      <c r="C68" t="s">
        <v>78</v>
      </c>
    </row>
    <row r="69" spans="2:16">
      <c r="B69">
        <v>1</v>
      </c>
      <c r="C69" t="s">
        <v>95</v>
      </c>
    </row>
    <row r="70" spans="2:16">
      <c r="B70">
        <v>2</v>
      </c>
      <c r="C70" t="s">
        <v>96</v>
      </c>
    </row>
    <row r="71" spans="2:16">
      <c r="B71">
        <v>3</v>
      </c>
      <c r="C71" t="s">
        <v>102</v>
      </c>
    </row>
    <row r="72" spans="2:16">
      <c r="B72">
        <v>4</v>
      </c>
      <c r="C72" t="s">
        <v>103</v>
      </c>
    </row>
    <row r="73" spans="2:16">
      <c r="C73" t="s">
        <v>97</v>
      </c>
    </row>
    <row r="74" spans="2:16">
      <c r="C74" t="s">
        <v>100</v>
      </c>
    </row>
    <row r="75" spans="2:16">
      <c r="C75" t="s">
        <v>98</v>
      </c>
    </row>
    <row r="76" spans="2:16">
      <c r="C76" t="s">
        <v>99</v>
      </c>
    </row>
    <row r="77" spans="2:16">
      <c r="B77">
        <v>5</v>
      </c>
      <c r="C77" t="s">
        <v>101</v>
      </c>
    </row>
    <row r="78" spans="2:16">
      <c r="C78" t="s">
        <v>104</v>
      </c>
    </row>
    <row r="79" spans="2:16">
      <c r="C79" t="s">
        <v>105</v>
      </c>
    </row>
  </sheetData>
  <mergeCells count="45">
    <mergeCell ref="B20:E20"/>
    <mergeCell ref="B2:P2"/>
    <mergeCell ref="B3:P3"/>
    <mergeCell ref="B4:I4"/>
    <mergeCell ref="D5:G5"/>
    <mergeCell ref="B7:B8"/>
    <mergeCell ref="C7:C8"/>
    <mergeCell ref="D7:D8"/>
    <mergeCell ref="E7:E8"/>
    <mergeCell ref="F7:F8"/>
    <mergeCell ref="G7:G8"/>
    <mergeCell ref="B13:G13"/>
    <mergeCell ref="C16:E16"/>
    <mergeCell ref="C17:E17"/>
    <mergeCell ref="C18:E18"/>
    <mergeCell ref="C19:E19"/>
    <mergeCell ref="C45:D45"/>
    <mergeCell ref="B26:G26"/>
    <mergeCell ref="B32:G32"/>
    <mergeCell ref="B35:B36"/>
    <mergeCell ref="F35:F36"/>
    <mergeCell ref="G35:G36"/>
    <mergeCell ref="C37:E37"/>
    <mergeCell ref="C38:E38"/>
    <mergeCell ref="C39:E39"/>
    <mergeCell ref="C40:E40"/>
    <mergeCell ref="B41:G41"/>
    <mergeCell ref="C44:D44"/>
    <mergeCell ref="C59:E59"/>
    <mergeCell ref="C46:D46"/>
    <mergeCell ref="C47:D47"/>
    <mergeCell ref="C50:D50"/>
    <mergeCell ref="B51:D51"/>
    <mergeCell ref="B54:B55"/>
    <mergeCell ref="C54:E55"/>
    <mergeCell ref="F54:F55"/>
    <mergeCell ref="G54:G55"/>
    <mergeCell ref="C56:E56"/>
    <mergeCell ref="C57:E57"/>
    <mergeCell ref="C58:E58"/>
    <mergeCell ref="C60:E60"/>
    <mergeCell ref="C61:E61"/>
    <mergeCell ref="C62:E62"/>
    <mergeCell ref="C63:E63"/>
    <mergeCell ref="B64:G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ratna murtisari</dc:creator>
  <cp:lastModifiedBy>ratna murtisari</cp:lastModifiedBy>
  <dcterms:created xsi:type="dcterms:W3CDTF">2013-09-15T00:42:40Z</dcterms:created>
  <dcterms:modified xsi:type="dcterms:W3CDTF">2013-09-16T04:03:24Z</dcterms:modified>
</cp:coreProperties>
</file>