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20" windowHeight="8040" activeTab="2"/>
  </bookViews>
  <sheets>
    <sheet name="1" sheetId="1" r:id="rId1"/>
    <sheet name="4" sheetId="3" r:id="rId2"/>
    <sheet name="3" sheetId="4" r:id="rId3"/>
    <sheet name="2" sheetId="5" r:id="rId4"/>
  </sheets>
  <calcPr calcId="124519"/>
</workbook>
</file>

<file path=xl/calcChain.xml><?xml version="1.0" encoding="utf-8"?>
<calcChain xmlns="http://schemas.openxmlformats.org/spreadsheetml/2006/main">
  <c r="E17" i="4"/>
  <c r="D17"/>
  <c r="E16"/>
  <c r="E18" s="1"/>
  <c r="E20" s="1"/>
  <c r="D16"/>
  <c r="D18" s="1"/>
  <c r="D20" s="1"/>
  <c r="D11"/>
  <c r="D5"/>
  <c r="D7" s="1"/>
  <c r="N26" i="1" l="1"/>
  <c r="N24"/>
  <c r="M26"/>
  <c r="L26"/>
  <c r="K26"/>
  <c r="N18"/>
  <c r="N19"/>
  <c r="N20"/>
  <c r="N16"/>
  <c r="M18"/>
  <c r="M20" s="1"/>
  <c r="L18"/>
  <c r="L20" s="1"/>
  <c r="K18"/>
  <c r="K20" s="1"/>
  <c r="C13" i="3"/>
  <c r="C12"/>
  <c r="C11"/>
  <c r="C10"/>
  <c r="D6"/>
  <c r="C6"/>
  <c r="D5"/>
  <c r="C5"/>
  <c r="D4"/>
  <c r="C4"/>
  <c r="D3"/>
  <c r="C3"/>
  <c r="J7" i="5" l="1"/>
  <c r="J5"/>
  <c r="G11"/>
  <c r="G9"/>
  <c r="G7"/>
  <c r="G5"/>
  <c r="D7"/>
  <c r="D5"/>
  <c r="D25" i="1"/>
  <c r="E14"/>
  <c r="D14"/>
  <c r="F26"/>
  <c r="E26"/>
  <c r="G26"/>
  <c r="G24"/>
  <c r="C21"/>
  <c r="G16"/>
  <c r="G14"/>
  <c r="G7"/>
  <c r="E15"/>
  <c r="E17" s="1"/>
  <c r="D15"/>
  <c r="F15"/>
  <c r="F17" s="1"/>
  <c r="M8" s="1"/>
  <c r="M10" s="1"/>
  <c r="M12" s="1"/>
  <c r="E13"/>
  <c r="F13"/>
  <c r="G13"/>
  <c r="D13"/>
  <c r="E9"/>
  <c r="F9"/>
  <c r="G9"/>
  <c r="D9"/>
  <c r="G15" l="1"/>
  <c r="F21"/>
  <c r="F23" s="1"/>
  <c r="L8"/>
  <c r="L10" s="1"/>
  <c r="L12" s="1"/>
  <c r="E21"/>
  <c r="E23" s="1"/>
  <c r="D17"/>
  <c r="F25" l="1"/>
  <c r="F27" s="1"/>
  <c r="F29" s="1"/>
  <c r="E25"/>
  <c r="E27" s="1"/>
  <c r="E29" s="1"/>
  <c r="K8"/>
  <c r="D21"/>
  <c r="D23" s="1"/>
  <c r="G17"/>
  <c r="G21" s="1"/>
  <c r="G23" s="1"/>
  <c r="D27" l="1"/>
  <c r="G25"/>
  <c r="K10"/>
  <c r="K12" s="1"/>
  <c r="N8"/>
  <c r="N10" s="1"/>
  <c r="N12" s="1"/>
  <c r="D29" l="1"/>
  <c r="G29" s="1"/>
  <c r="G27"/>
</calcChain>
</file>

<file path=xl/sharedStrings.xml><?xml version="1.0" encoding="utf-8"?>
<sst xmlns="http://schemas.openxmlformats.org/spreadsheetml/2006/main" count="120" uniqueCount="84">
  <si>
    <t>1. sales budget</t>
  </si>
  <si>
    <t>May</t>
  </si>
  <si>
    <t>June</t>
  </si>
  <si>
    <t>July</t>
  </si>
  <si>
    <t>units</t>
  </si>
  <si>
    <t>selling price</t>
  </si>
  <si>
    <t>total sales</t>
  </si>
  <si>
    <t>sales</t>
  </si>
  <si>
    <t>desired ending inventory</t>
  </si>
  <si>
    <t>total needs</t>
  </si>
  <si>
    <t>beginning inventory</t>
  </si>
  <si>
    <t>units to be produced</t>
  </si>
  <si>
    <t>total</t>
  </si>
  <si>
    <t>Total</t>
  </si>
  <si>
    <t>direct material per unit</t>
  </si>
  <si>
    <t>direct materials need</t>
  </si>
  <si>
    <t>ending inventory</t>
  </si>
  <si>
    <t>total materials need</t>
  </si>
  <si>
    <t>total materials purchased</t>
  </si>
  <si>
    <t>cost per pound</t>
  </si>
  <si>
    <t>total materials cost</t>
  </si>
  <si>
    <t>2. production budget</t>
  </si>
  <si>
    <t>3. direct materials purchased</t>
  </si>
  <si>
    <t>4. direct labor budget</t>
  </si>
  <si>
    <t>units produced</t>
  </si>
  <si>
    <t>direct labor time per unit</t>
  </si>
  <si>
    <t>total direct labor</t>
  </si>
  <si>
    <t>direct labor cost per hour</t>
  </si>
  <si>
    <t>total direct labor cost</t>
  </si>
  <si>
    <t>5. overhead budget</t>
  </si>
  <si>
    <t>units production budget</t>
  </si>
  <si>
    <t>price per unit</t>
  </si>
  <si>
    <t>labor hour per unit</t>
  </si>
  <si>
    <t>total labor hour</t>
  </si>
  <si>
    <t>rate per hour (variabel overhead)</t>
  </si>
  <si>
    <t>total variable overhead</t>
  </si>
  <si>
    <t>fixed overhead</t>
  </si>
  <si>
    <t>total overhead budget</t>
  </si>
  <si>
    <t>6. selling and administrative budget</t>
  </si>
  <si>
    <t>selling &amp; adm. Expense rate</t>
  </si>
  <si>
    <t>selling &amp; adm. Expense budget</t>
  </si>
  <si>
    <t>1. production budget</t>
  </si>
  <si>
    <t>units sales</t>
  </si>
  <si>
    <t>desire ending inventory</t>
  </si>
  <si>
    <t>units must available</t>
  </si>
  <si>
    <t>production budget</t>
  </si>
  <si>
    <t>2. direct materials purchased budget</t>
  </si>
  <si>
    <t xml:space="preserve">total direct materials </t>
  </si>
  <si>
    <t>direct materials purchased</t>
  </si>
  <si>
    <t>DM purchases budget</t>
  </si>
  <si>
    <t>3.direct labor budget</t>
  </si>
  <si>
    <t>labor hour rate</t>
  </si>
  <si>
    <t>total labor hour budget</t>
  </si>
  <si>
    <t>activity usage</t>
  </si>
  <si>
    <t>ac</t>
  </si>
  <si>
    <t>rc</t>
  </si>
  <si>
    <t>activity driver</t>
  </si>
  <si>
    <t>inspection hour</t>
  </si>
  <si>
    <t>setup hour</t>
  </si>
  <si>
    <t>production runs</t>
  </si>
  <si>
    <t>number of moves</t>
  </si>
  <si>
    <t>inspection product</t>
  </si>
  <si>
    <t>setup equipment</t>
  </si>
  <si>
    <t>use machine</t>
  </si>
  <si>
    <t>material handling</t>
  </si>
  <si>
    <t>1. rate of consumption</t>
  </si>
  <si>
    <t>2. rate of activities</t>
  </si>
  <si>
    <t>rate</t>
  </si>
  <si>
    <t>1.1</t>
  </si>
  <si>
    <t>batch level:</t>
  </si>
  <si>
    <t>setup</t>
  </si>
  <si>
    <t>materials handling</t>
  </si>
  <si>
    <t>production run</t>
  </si>
  <si>
    <t>rate of pooled</t>
  </si>
  <si>
    <t>machining</t>
  </si>
  <si>
    <t>mavhine hours</t>
  </si>
  <si>
    <t>1.2</t>
  </si>
  <si>
    <t>excellent</t>
  </si>
  <si>
    <t>standard</t>
  </si>
  <si>
    <t>prime costs</t>
  </si>
  <si>
    <t>overhead:</t>
  </si>
  <si>
    <t>machine hour</t>
  </si>
  <si>
    <t>total costs</t>
  </si>
  <si>
    <t>cost per unit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</si>
</sst>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_);_(* \(#,##0\);_(* &quot;-&quot;?_);_(@_)"/>
    <numFmt numFmtId="168" formatCode="_([$$-409]* #,##0_);_([$$-409]* \(#,##0\);_([$$-409]* &quot;-&quot;??_);_(@_)"/>
    <numFmt numFmtId="170" formatCode="_([$$-409]* #,##0.0_);_([$$-409]* \(#,##0.0\);_([$$-409]* &quot;-&quot;??_);_(@_)"/>
    <numFmt numFmtId="171" formatCode="_([$$-409]* #,##0.00_);_([$$-409]* \(#,##0.00\);_([$$-409]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2" applyNumberFormat="1" applyFont="1"/>
    <xf numFmtId="165" fontId="0" fillId="0" borderId="0" xfId="1" applyNumberFormat="1" applyFont="1"/>
    <xf numFmtId="0" fontId="0" fillId="2" borderId="0" xfId="0" applyFill="1"/>
    <xf numFmtId="165" fontId="0" fillId="0" borderId="1" xfId="1" applyNumberFormat="1" applyFont="1" applyBorder="1"/>
    <xf numFmtId="164" fontId="0" fillId="0" borderId="1" xfId="2" applyNumberFormat="1" applyFont="1" applyBorder="1"/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44" fontId="0" fillId="0" borderId="0" xfId="2" applyFont="1"/>
    <xf numFmtId="9" fontId="0" fillId="0" borderId="0" xfId="0" applyNumberFormat="1"/>
    <xf numFmtId="2" fontId="0" fillId="0" borderId="0" xfId="0" applyNumberFormat="1"/>
    <xf numFmtId="168" fontId="0" fillId="0" borderId="0" xfId="0" applyNumberFormat="1"/>
    <xf numFmtId="168" fontId="0" fillId="3" borderId="0" xfId="0" applyNumberFormat="1" applyFill="1"/>
    <xf numFmtId="168" fontId="0" fillId="0" borderId="0" xfId="3" applyNumberFormat="1" applyFont="1"/>
    <xf numFmtId="170" fontId="0" fillId="3" borderId="0" xfId="0" applyNumberFormat="1" applyFill="1"/>
    <xf numFmtId="171" fontId="0" fillId="0" borderId="0" xfId="3" applyNumberFormat="1" applyFont="1"/>
  </cellXfs>
  <cellStyles count="4">
    <cellStyle name="Comma" xfId="1" builtinId="3"/>
    <cellStyle name="Currency" xfId="2" builtinId="4"/>
    <cellStyle name="Currency [0]" xfId="3" builtinId="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9"/>
  <sheetViews>
    <sheetView workbookViewId="0">
      <selection activeCell="B3" sqref="B3"/>
    </sheetView>
  </sheetViews>
  <sheetFormatPr defaultRowHeight="15"/>
  <cols>
    <col min="2" max="2" width="3.5703125" customWidth="1"/>
    <col min="3" max="3" width="24.85546875" bestFit="1" customWidth="1"/>
    <col min="4" max="7" width="10.7109375" customWidth="1"/>
    <col min="9" max="9" width="3.85546875" customWidth="1"/>
    <col min="10" max="10" width="28.7109375" customWidth="1"/>
    <col min="14" max="14" width="10.5703125" customWidth="1"/>
  </cols>
  <sheetData>
    <row r="3" spans="2:14">
      <c r="B3" s="1"/>
    </row>
    <row r="5" spans="2:14">
      <c r="B5" t="s">
        <v>0</v>
      </c>
    </row>
    <row r="6" spans="2:14">
      <c r="D6" s="4" t="s">
        <v>1</v>
      </c>
      <c r="E6" s="4" t="s">
        <v>2</v>
      </c>
      <c r="F6" s="4" t="s">
        <v>3</v>
      </c>
      <c r="G6" s="4" t="s">
        <v>12</v>
      </c>
      <c r="I6" t="s">
        <v>23</v>
      </c>
    </row>
    <row r="7" spans="2:14">
      <c r="C7" t="s">
        <v>4</v>
      </c>
      <c r="D7" s="5">
        <v>2000</v>
      </c>
      <c r="E7" s="5">
        <v>5000</v>
      </c>
      <c r="F7" s="5">
        <v>2000</v>
      </c>
      <c r="G7" s="5">
        <f>SUM(D7:F7)</f>
        <v>9000</v>
      </c>
      <c r="K7" s="4" t="s">
        <v>1</v>
      </c>
      <c r="L7" s="4" t="s">
        <v>2</v>
      </c>
      <c r="M7" s="4" t="s">
        <v>3</v>
      </c>
      <c r="N7" s="4" t="s">
        <v>13</v>
      </c>
    </row>
    <row r="8" spans="2:14">
      <c r="C8" t="s">
        <v>5</v>
      </c>
      <c r="D8" s="6">
        <v>100</v>
      </c>
      <c r="E8" s="6">
        <v>100</v>
      </c>
      <c r="F8" s="6">
        <v>100</v>
      </c>
      <c r="G8" s="6">
        <v>100</v>
      </c>
      <c r="J8" t="s">
        <v>24</v>
      </c>
      <c r="K8" s="7">
        <f>D17</f>
        <v>5500</v>
      </c>
      <c r="L8" s="7">
        <f>E17</f>
        <v>2600</v>
      </c>
      <c r="M8" s="7">
        <f>F17</f>
        <v>2800</v>
      </c>
      <c r="N8" s="7">
        <f>SUM(K8:M8)</f>
        <v>10900</v>
      </c>
    </row>
    <row r="9" spans="2:14">
      <c r="C9" t="s">
        <v>6</v>
      </c>
      <c r="D9" s="6">
        <f>D8*D7</f>
        <v>200000</v>
      </c>
      <c r="E9" s="6">
        <f t="shared" ref="E9:G9" si="0">E8*E7</f>
        <v>500000</v>
      </c>
      <c r="F9" s="6">
        <f t="shared" si="0"/>
        <v>200000</v>
      </c>
      <c r="G9" s="6">
        <f t="shared" si="0"/>
        <v>900000</v>
      </c>
      <c r="J9" t="s">
        <v>25</v>
      </c>
      <c r="K9">
        <v>2</v>
      </c>
      <c r="L9">
        <v>2</v>
      </c>
      <c r="M9">
        <v>2</v>
      </c>
      <c r="N9">
        <v>2</v>
      </c>
    </row>
    <row r="10" spans="2:14">
      <c r="J10" t="s">
        <v>26</v>
      </c>
      <c r="K10" s="7">
        <f>K9*K8</f>
        <v>11000</v>
      </c>
      <c r="L10" s="7">
        <f>L9*L8</f>
        <v>5200</v>
      </c>
      <c r="M10" s="7">
        <f>M9*M8</f>
        <v>5600</v>
      </c>
      <c r="N10" s="7">
        <f>N9*N8</f>
        <v>21800</v>
      </c>
    </row>
    <row r="11" spans="2:14">
      <c r="B11" t="s">
        <v>21</v>
      </c>
      <c r="J11" t="s">
        <v>27</v>
      </c>
      <c r="K11" s="2">
        <v>5</v>
      </c>
      <c r="L11" s="2">
        <v>5</v>
      </c>
      <c r="M11" s="2">
        <v>5</v>
      </c>
      <c r="N11" s="2">
        <v>5</v>
      </c>
    </row>
    <row r="12" spans="2:14">
      <c r="D12" s="4" t="s">
        <v>1</v>
      </c>
      <c r="E12" s="4" t="s">
        <v>2</v>
      </c>
      <c r="F12" s="4" t="s">
        <v>3</v>
      </c>
      <c r="G12" s="4" t="s">
        <v>13</v>
      </c>
      <c r="J12" t="s">
        <v>28</v>
      </c>
      <c r="K12" s="2">
        <f>K11*K10</f>
        <v>55000</v>
      </c>
      <c r="L12" s="2">
        <f t="shared" ref="L12:N12" si="1">L11*L10</f>
        <v>26000</v>
      </c>
      <c r="M12" s="2">
        <f t="shared" si="1"/>
        <v>28000</v>
      </c>
      <c r="N12" s="2">
        <f t="shared" si="1"/>
        <v>109000</v>
      </c>
    </row>
    <row r="13" spans="2:14">
      <c r="C13" t="s">
        <v>7</v>
      </c>
      <c r="D13" s="7">
        <f>D7</f>
        <v>2000</v>
      </c>
      <c r="E13" s="7">
        <f t="shared" ref="E13:G13" si="2">E7</f>
        <v>5000</v>
      </c>
      <c r="F13" s="7">
        <f t="shared" si="2"/>
        <v>2000</v>
      </c>
      <c r="G13" s="7">
        <f t="shared" si="2"/>
        <v>9000</v>
      </c>
    </row>
    <row r="14" spans="2:14">
      <c r="C14" t="s">
        <v>8</v>
      </c>
      <c r="D14" s="3">
        <f>0.8*E7</f>
        <v>4000</v>
      </c>
      <c r="E14" s="3">
        <f>0.8*F7</f>
        <v>1600</v>
      </c>
      <c r="F14" s="3">
        <v>2400</v>
      </c>
      <c r="G14" s="7">
        <f>SUM(D14:F14)</f>
        <v>8000</v>
      </c>
      <c r="I14" t="s">
        <v>29</v>
      </c>
    </row>
    <row r="15" spans="2:14">
      <c r="C15" t="s">
        <v>9</v>
      </c>
      <c r="D15" s="7">
        <f>D14+D13</f>
        <v>6000</v>
      </c>
      <c r="E15" s="7">
        <f t="shared" ref="E15:F15" si="3">E14+E13</f>
        <v>6600</v>
      </c>
      <c r="F15" s="7">
        <f t="shared" si="3"/>
        <v>4400</v>
      </c>
      <c r="G15" s="7">
        <f t="shared" ref="G15:G17" si="4">SUM(D15:F15)</f>
        <v>17000</v>
      </c>
      <c r="K15" s="4" t="s">
        <v>1</v>
      </c>
      <c r="L15" s="4" t="s">
        <v>2</v>
      </c>
      <c r="M15" s="4" t="s">
        <v>3</v>
      </c>
      <c r="N15" s="4" t="s">
        <v>13</v>
      </c>
    </row>
    <row r="16" spans="2:14">
      <c r="C16" t="s">
        <v>10</v>
      </c>
      <c r="D16" s="3">
        <v>500</v>
      </c>
      <c r="E16" s="3">
        <v>4000</v>
      </c>
      <c r="F16" s="3">
        <v>1600</v>
      </c>
      <c r="G16" s="7">
        <f t="shared" si="4"/>
        <v>6100</v>
      </c>
      <c r="J16" t="s">
        <v>33</v>
      </c>
      <c r="K16" s="7">
        <v>11000</v>
      </c>
      <c r="L16" s="7">
        <v>5200</v>
      </c>
      <c r="M16" s="7">
        <v>5600</v>
      </c>
      <c r="N16" s="7">
        <f>SUM(K16:M16)</f>
        <v>21800</v>
      </c>
    </row>
    <row r="17" spans="2:14">
      <c r="C17" t="s">
        <v>11</v>
      </c>
      <c r="D17" s="7">
        <f>D15-D16</f>
        <v>5500</v>
      </c>
      <c r="E17" s="7">
        <f t="shared" ref="E17:F17" si="5">E15-E16</f>
        <v>2600</v>
      </c>
      <c r="F17" s="7">
        <f t="shared" si="5"/>
        <v>2800</v>
      </c>
      <c r="G17" s="7">
        <f t="shared" si="4"/>
        <v>10900</v>
      </c>
      <c r="J17" t="s">
        <v>34</v>
      </c>
      <c r="K17" s="2">
        <v>2</v>
      </c>
      <c r="L17" s="2">
        <v>2</v>
      </c>
      <c r="M17" s="2">
        <v>2</v>
      </c>
      <c r="N17" s="2">
        <v>2</v>
      </c>
    </row>
    <row r="18" spans="2:14">
      <c r="J18" t="s">
        <v>35</v>
      </c>
      <c r="K18" s="7">
        <f>K17*K16</f>
        <v>22000</v>
      </c>
      <c r="L18" s="7">
        <f t="shared" ref="L18:M18" si="6">L17*L16</f>
        <v>10400</v>
      </c>
      <c r="M18" s="7">
        <f t="shared" si="6"/>
        <v>11200</v>
      </c>
      <c r="N18" s="7">
        <f t="shared" ref="N17:N20" si="7">SUM(K18:M18)</f>
        <v>43600</v>
      </c>
    </row>
    <row r="19" spans="2:14">
      <c r="B19" t="s">
        <v>22</v>
      </c>
      <c r="J19" t="s">
        <v>36</v>
      </c>
      <c r="K19" s="3">
        <v>40000</v>
      </c>
      <c r="L19" s="3">
        <v>40000</v>
      </c>
      <c r="M19" s="3">
        <v>40000</v>
      </c>
      <c r="N19" s="7">
        <f t="shared" si="7"/>
        <v>120000</v>
      </c>
    </row>
    <row r="20" spans="2:14">
      <c r="D20" s="4" t="s">
        <v>1</v>
      </c>
      <c r="E20" s="4" t="s">
        <v>2</v>
      </c>
      <c r="F20" s="4" t="s">
        <v>3</v>
      </c>
      <c r="G20" s="4" t="s">
        <v>13</v>
      </c>
      <c r="J20" t="s">
        <v>37</v>
      </c>
      <c r="K20" s="7">
        <f>K19+K18</f>
        <v>62000</v>
      </c>
      <c r="L20" s="7">
        <f t="shared" ref="L20:M20" si="8">L19+L18</f>
        <v>50400</v>
      </c>
      <c r="M20" s="7">
        <f t="shared" si="8"/>
        <v>51200</v>
      </c>
      <c r="N20" s="7">
        <f t="shared" si="7"/>
        <v>163600</v>
      </c>
    </row>
    <row r="21" spans="2:14">
      <c r="C21" t="str">
        <f>C17</f>
        <v>units to be produced</v>
      </c>
      <c r="D21" s="3">
        <f t="shared" ref="D21:G21" si="9">D17</f>
        <v>5500</v>
      </c>
      <c r="E21" s="3">
        <f t="shared" si="9"/>
        <v>2600</v>
      </c>
      <c r="F21" s="3">
        <f t="shared" si="9"/>
        <v>2800</v>
      </c>
      <c r="G21" s="3">
        <f t="shared" si="9"/>
        <v>10900</v>
      </c>
    </row>
    <row r="22" spans="2:14">
      <c r="C22" t="s">
        <v>14</v>
      </c>
      <c r="D22">
        <v>8</v>
      </c>
      <c r="E22">
        <v>8</v>
      </c>
      <c r="F22">
        <v>8</v>
      </c>
      <c r="G22">
        <v>8</v>
      </c>
      <c r="I22" t="s">
        <v>38</v>
      </c>
    </row>
    <row r="23" spans="2:14">
      <c r="C23" t="s">
        <v>15</v>
      </c>
      <c r="D23" s="7">
        <f>D21*D22</f>
        <v>44000</v>
      </c>
      <c r="E23" s="7">
        <f t="shared" ref="E23:G23" si="10">E21*E22</f>
        <v>20800</v>
      </c>
      <c r="F23" s="7">
        <f t="shared" si="10"/>
        <v>22400</v>
      </c>
      <c r="G23" s="7">
        <f t="shared" si="10"/>
        <v>87200</v>
      </c>
      <c r="K23" s="4" t="s">
        <v>1</v>
      </c>
      <c r="L23" s="4" t="s">
        <v>2</v>
      </c>
      <c r="M23" s="4" t="s">
        <v>3</v>
      </c>
      <c r="N23" s="4" t="s">
        <v>13</v>
      </c>
    </row>
    <row r="24" spans="2:14">
      <c r="C24" t="s">
        <v>16</v>
      </c>
      <c r="D24" s="8">
        <v>1000</v>
      </c>
      <c r="E24" s="8">
        <v>400</v>
      </c>
      <c r="F24" s="8">
        <v>600</v>
      </c>
      <c r="G24" s="8">
        <f>SUM(D24:F24)</f>
        <v>2000</v>
      </c>
      <c r="J24" t="s">
        <v>6</v>
      </c>
      <c r="K24" s="3">
        <v>200000</v>
      </c>
      <c r="L24" s="3">
        <v>500000</v>
      </c>
      <c r="M24" s="3">
        <v>200000</v>
      </c>
      <c r="N24" s="7">
        <f>SUM(K24:M24)</f>
        <v>900000</v>
      </c>
    </row>
    <row r="25" spans="2:14">
      <c r="C25" t="s">
        <v>17</v>
      </c>
      <c r="D25" s="8">
        <f>SUM(D23:D24)</f>
        <v>45000</v>
      </c>
      <c r="E25" s="8">
        <f t="shared" ref="E25:F25" si="11">SUM(E23:E24)</f>
        <v>21200</v>
      </c>
      <c r="F25" s="8">
        <f t="shared" si="11"/>
        <v>23000</v>
      </c>
      <c r="G25" s="8">
        <f t="shared" ref="G25:G27" si="12">SUM(D25:F25)</f>
        <v>89200</v>
      </c>
      <c r="J25" t="s">
        <v>39</v>
      </c>
      <c r="K25" s="11">
        <v>0.05</v>
      </c>
      <c r="L25" s="11">
        <v>0.05</v>
      </c>
      <c r="M25" s="11">
        <v>0.05</v>
      </c>
      <c r="N25" s="11">
        <v>0.05</v>
      </c>
    </row>
    <row r="26" spans="2:14">
      <c r="C26" t="s">
        <v>10</v>
      </c>
      <c r="D26">
        <v>2500</v>
      </c>
      <c r="E26" s="8">
        <f>D24</f>
        <v>1000</v>
      </c>
      <c r="F26" s="8">
        <f>E24</f>
        <v>400</v>
      </c>
      <c r="G26" s="8">
        <f t="shared" si="12"/>
        <v>3900</v>
      </c>
      <c r="J26" t="s">
        <v>40</v>
      </c>
      <c r="K26" s="3">
        <f>K25*K24</f>
        <v>10000</v>
      </c>
      <c r="L26" s="3">
        <f t="shared" ref="L26:M26" si="13">L25*L24</f>
        <v>25000</v>
      </c>
      <c r="M26" s="3">
        <f t="shared" si="13"/>
        <v>10000</v>
      </c>
      <c r="N26" s="7">
        <f>N24*N25</f>
        <v>45000</v>
      </c>
    </row>
    <row r="27" spans="2:14">
      <c r="C27" t="s">
        <v>18</v>
      </c>
      <c r="D27" s="8">
        <f>D25-D26</f>
        <v>42500</v>
      </c>
      <c r="E27" s="8">
        <f t="shared" ref="E27:F27" si="14">E25-E26</f>
        <v>20200</v>
      </c>
      <c r="F27" s="8">
        <f t="shared" si="14"/>
        <v>22600</v>
      </c>
      <c r="G27" s="8">
        <f t="shared" si="12"/>
        <v>85300</v>
      </c>
    </row>
    <row r="28" spans="2:14">
      <c r="C28" t="s">
        <v>19</v>
      </c>
      <c r="D28" s="2">
        <v>5</v>
      </c>
      <c r="E28" s="2">
        <v>5</v>
      </c>
      <c r="F28" s="2">
        <v>5</v>
      </c>
      <c r="G28" s="2">
        <v>5</v>
      </c>
    </row>
    <row r="29" spans="2:14">
      <c r="C29" t="s">
        <v>20</v>
      </c>
      <c r="D29" s="2">
        <f>D28*D27</f>
        <v>212500</v>
      </c>
      <c r="E29" s="2">
        <f t="shared" ref="E29:F29" si="15">E28*E27</f>
        <v>101000</v>
      </c>
      <c r="F29" s="2">
        <f t="shared" si="15"/>
        <v>113000</v>
      </c>
      <c r="G29" s="9">
        <f>SUM(D29:F29)</f>
        <v>426500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3"/>
  <sheetViews>
    <sheetView topLeftCell="B1" zoomScale="150" zoomScaleNormal="150" workbookViewId="0">
      <selection activeCell="C13" sqref="C13"/>
    </sheetView>
  </sheetViews>
  <sheetFormatPr defaultRowHeight="15"/>
  <cols>
    <col min="2" max="2" width="17.28515625" customWidth="1"/>
    <col min="5" max="5" width="19.42578125" customWidth="1"/>
  </cols>
  <sheetData>
    <row r="1" spans="2:5">
      <c r="B1" t="s">
        <v>65</v>
      </c>
    </row>
    <row r="2" spans="2:5">
      <c r="B2" t="s">
        <v>53</v>
      </c>
      <c r="C2" t="s">
        <v>54</v>
      </c>
      <c r="D2" t="s">
        <v>55</v>
      </c>
      <c r="E2" t="s">
        <v>56</v>
      </c>
    </row>
    <row r="3" spans="2:5">
      <c r="B3" t="s">
        <v>57</v>
      </c>
      <c r="C3">
        <f>30/200</f>
        <v>0.15</v>
      </c>
      <c r="D3">
        <f>170/200</f>
        <v>0.85</v>
      </c>
      <c r="E3" t="s">
        <v>61</v>
      </c>
    </row>
    <row r="4" spans="2:5">
      <c r="B4" t="s">
        <v>58</v>
      </c>
      <c r="C4" s="12">
        <f>60/100</f>
        <v>0.6</v>
      </c>
      <c r="D4" s="12">
        <f>40/100</f>
        <v>0.4</v>
      </c>
      <c r="E4" t="s">
        <v>62</v>
      </c>
    </row>
    <row r="5" spans="2:5">
      <c r="B5" t="s">
        <v>59</v>
      </c>
      <c r="C5" s="12">
        <f>200/900</f>
        <v>0.22222222222222221</v>
      </c>
      <c r="D5" s="12">
        <f>700/900</f>
        <v>0.77777777777777779</v>
      </c>
      <c r="E5" t="s">
        <v>63</v>
      </c>
    </row>
    <row r="6" spans="2:5">
      <c r="B6" t="s">
        <v>60</v>
      </c>
      <c r="C6" s="12">
        <f>250/300</f>
        <v>0.83333333333333337</v>
      </c>
      <c r="D6" s="12">
        <f>50/300</f>
        <v>0.16666666666666666</v>
      </c>
      <c r="E6" t="s">
        <v>64</v>
      </c>
    </row>
    <row r="8" spans="2:5">
      <c r="B8" t="s">
        <v>66</v>
      </c>
    </row>
    <row r="9" spans="2:5">
      <c r="B9" t="s">
        <v>56</v>
      </c>
      <c r="C9" t="s">
        <v>67</v>
      </c>
    </row>
    <row r="10" spans="2:5">
      <c r="B10" t="s">
        <v>61</v>
      </c>
      <c r="C10" s="10">
        <f>2000/200</f>
        <v>10</v>
      </c>
    </row>
    <row r="11" spans="2:5">
      <c r="B11" t="s">
        <v>62</v>
      </c>
      <c r="C11" s="10">
        <f>2500/100</f>
        <v>25</v>
      </c>
    </row>
    <row r="12" spans="2:5">
      <c r="B12" t="s">
        <v>63</v>
      </c>
      <c r="C12" s="10">
        <f>4000/900</f>
        <v>4.4444444444444446</v>
      </c>
    </row>
    <row r="13" spans="2:5">
      <c r="B13" t="s">
        <v>64</v>
      </c>
      <c r="C13" s="10">
        <f>900/300</f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zoomScale="140" zoomScaleNormal="140" workbookViewId="0">
      <selection activeCell="G14" sqref="G14"/>
    </sheetView>
  </sheetViews>
  <sheetFormatPr defaultRowHeight="15"/>
  <cols>
    <col min="1" max="1" width="3.7109375" customWidth="1"/>
    <col min="2" max="2" width="3.28515625" customWidth="1"/>
    <col min="3" max="5" width="12.5703125" bestFit="1" customWidth="1"/>
  </cols>
  <sheetData>
    <row r="2" spans="1:5">
      <c r="A2" t="s">
        <v>68</v>
      </c>
      <c r="B2" t="s">
        <v>69</v>
      </c>
    </row>
    <row r="3" spans="1:5">
      <c r="C3" t="s">
        <v>70</v>
      </c>
      <c r="D3" s="13">
        <v>20000</v>
      </c>
      <c r="E3" s="3"/>
    </row>
    <row r="4" spans="1:5">
      <c r="C4" t="s">
        <v>71</v>
      </c>
      <c r="D4" s="13">
        <v>10000</v>
      </c>
      <c r="E4" s="2"/>
    </row>
    <row r="5" spans="1:5">
      <c r="D5" s="13">
        <f>SUM(D3:D4)</f>
        <v>30000</v>
      </c>
      <c r="E5" s="2"/>
    </row>
    <row r="6" spans="1:5">
      <c r="C6" t="s">
        <v>72</v>
      </c>
      <c r="D6">
        <v>15</v>
      </c>
    </row>
    <row r="7" spans="1:5">
      <c r="C7" t="s">
        <v>73</v>
      </c>
      <c r="D7" s="14">
        <f>D5/D6</f>
        <v>2000</v>
      </c>
    </row>
    <row r="8" spans="1:5">
      <c r="E8" s="3"/>
    </row>
    <row r="9" spans="1:5">
      <c r="C9" t="s">
        <v>74</v>
      </c>
      <c r="D9" s="15">
        <v>40000</v>
      </c>
    </row>
    <row r="10" spans="1:5">
      <c r="C10" t="s">
        <v>75</v>
      </c>
      <c r="D10">
        <v>55000</v>
      </c>
    </row>
    <row r="11" spans="1:5">
      <c r="C11" t="s">
        <v>73</v>
      </c>
      <c r="D11" s="16">
        <f>D9/D10</f>
        <v>0.72727272727272729</v>
      </c>
    </row>
    <row r="12" spans="1:5">
      <c r="B12" s="7"/>
      <c r="C12" s="7"/>
      <c r="D12" s="7"/>
    </row>
    <row r="13" spans="1:5">
      <c r="A13" t="s">
        <v>76</v>
      </c>
      <c r="D13" t="s">
        <v>77</v>
      </c>
      <c r="E13" t="s">
        <v>78</v>
      </c>
    </row>
    <row r="14" spans="1:5">
      <c r="B14" t="s">
        <v>79</v>
      </c>
      <c r="D14" s="13">
        <v>18500</v>
      </c>
      <c r="E14" s="13">
        <v>184500</v>
      </c>
    </row>
    <row r="15" spans="1:5">
      <c r="B15" t="s">
        <v>80</v>
      </c>
      <c r="D15" s="13"/>
      <c r="E15" s="13"/>
    </row>
    <row r="16" spans="1:5">
      <c r="B16" t="s">
        <v>81</v>
      </c>
      <c r="D16" s="13">
        <f>10000*0.7</f>
        <v>7000</v>
      </c>
      <c r="E16" s="13">
        <f>45000*0.7</f>
        <v>31499.999999999996</v>
      </c>
    </row>
    <row r="17" spans="2:5">
      <c r="B17" t="s">
        <v>72</v>
      </c>
      <c r="D17" s="13">
        <f>10*2000</f>
        <v>20000</v>
      </c>
      <c r="E17" s="13">
        <f>5*2000</f>
        <v>10000</v>
      </c>
    </row>
    <row r="18" spans="2:5">
      <c r="B18" t="s">
        <v>82</v>
      </c>
      <c r="D18" s="13">
        <f>SUM(D14:D17)</f>
        <v>45500</v>
      </c>
      <c r="E18" s="13">
        <f>SUM(E14:E17)</f>
        <v>226000</v>
      </c>
    </row>
    <row r="19" spans="2:5">
      <c r="B19" t="s">
        <v>24</v>
      </c>
      <c r="D19">
        <v>2500</v>
      </c>
      <c r="E19">
        <v>25000</v>
      </c>
    </row>
    <row r="20" spans="2:5">
      <c r="B20" t="s">
        <v>83</v>
      </c>
      <c r="D20" s="17">
        <f>D18/D19</f>
        <v>18.2</v>
      </c>
      <c r="E20" s="17">
        <f>E18/E19</f>
        <v>9.0399999999999991</v>
      </c>
    </row>
    <row r="21" spans="2:5">
      <c r="B21" s="8"/>
      <c r="C21" s="8"/>
      <c r="D21" s="8"/>
    </row>
    <row r="23" spans="2:5">
      <c r="B23" s="8"/>
      <c r="C23" s="8"/>
      <c r="D23" s="8"/>
    </row>
    <row r="26" spans="2:5">
      <c r="B26" s="7"/>
      <c r="C26" s="7"/>
      <c r="D26" s="7"/>
    </row>
    <row r="28" spans="2:5">
      <c r="B28" s="7"/>
      <c r="C28" s="7"/>
      <c r="D28" s="7"/>
    </row>
    <row r="30" spans="2:5">
      <c r="B30" s="7"/>
      <c r="C30" s="7"/>
      <c r="D30" s="7"/>
    </row>
    <row r="33" spans="2:4">
      <c r="B33" s="7"/>
      <c r="C33" s="7"/>
      <c r="D33" s="7"/>
    </row>
    <row r="35" spans="2:4">
      <c r="B35" s="7"/>
      <c r="C35" s="7"/>
      <c r="D35" s="7"/>
    </row>
    <row r="36" spans="2:4">
      <c r="B36" s="3"/>
      <c r="C36" s="3"/>
      <c r="D36" s="3"/>
    </row>
    <row r="37" spans="2:4">
      <c r="B37" s="7"/>
      <c r="C37" s="7"/>
      <c r="D37" s="7"/>
    </row>
    <row r="40" spans="2:4">
      <c r="B40" s="3"/>
      <c r="C40" s="3"/>
      <c r="D40" s="3"/>
    </row>
    <row r="41" spans="2:4">
      <c r="B41" s="11"/>
      <c r="C41" s="11"/>
      <c r="D41" s="11"/>
    </row>
    <row r="42" spans="2:4">
      <c r="B42" s="3"/>
      <c r="C42" s="3"/>
      <c r="D4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zoomScale="150" zoomScaleNormal="150" workbookViewId="0">
      <selection activeCell="A9" sqref="A9"/>
    </sheetView>
  </sheetViews>
  <sheetFormatPr defaultRowHeight="15"/>
  <cols>
    <col min="3" max="3" width="14.42578125" customWidth="1"/>
    <col min="4" max="4" width="5.5703125" customWidth="1"/>
    <col min="6" max="6" width="22.85546875" customWidth="1"/>
    <col min="9" max="9" width="23.140625" customWidth="1"/>
    <col min="10" max="10" width="10.5703125" bestFit="1" customWidth="1"/>
  </cols>
  <sheetData>
    <row r="2" spans="2:10">
      <c r="B2" t="s">
        <v>41</v>
      </c>
      <c r="F2" t="s">
        <v>46</v>
      </c>
      <c r="I2" t="s">
        <v>50</v>
      </c>
    </row>
    <row r="3" spans="2:10">
      <c r="B3" t="s">
        <v>42</v>
      </c>
      <c r="D3">
        <v>250</v>
      </c>
      <c r="F3" t="s">
        <v>30</v>
      </c>
      <c r="G3">
        <v>260</v>
      </c>
      <c r="I3" t="s">
        <v>30</v>
      </c>
      <c r="J3" s="3">
        <v>260</v>
      </c>
    </row>
    <row r="4" spans="2:10">
      <c r="B4" t="s">
        <v>43</v>
      </c>
      <c r="D4">
        <v>30</v>
      </c>
      <c r="F4" t="s">
        <v>14</v>
      </c>
      <c r="G4">
        <v>3</v>
      </c>
      <c r="I4" t="s">
        <v>32</v>
      </c>
      <c r="J4" s="3">
        <v>16</v>
      </c>
    </row>
    <row r="5" spans="2:10">
      <c r="B5" t="s">
        <v>44</v>
      </c>
      <c r="D5">
        <f>SUM(D3:D4)</f>
        <v>280</v>
      </c>
      <c r="F5" t="s">
        <v>15</v>
      </c>
      <c r="G5">
        <f>G4*G3</f>
        <v>780</v>
      </c>
      <c r="I5" t="s">
        <v>33</v>
      </c>
      <c r="J5" s="3">
        <f>J4*J3</f>
        <v>4160</v>
      </c>
    </row>
    <row r="6" spans="2:10">
      <c r="B6" t="s">
        <v>10</v>
      </c>
      <c r="D6">
        <v>20</v>
      </c>
      <c r="F6" t="s">
        <v>43</v>
      </c>
      <c r="G6">
        <v>50</v>
      </c>
      <c r="I6" t="s">
        <v>51</v>
      </c>
      <c r="J6" s="3">
        <v>7</v>
      </c>
    </row>
    <row r="7" spans="2:10">
      <c r="B7" t="s">
        <v>45</v>
      </c>
      <c r="D7">
        <f>D5-D6</f>
        <v>260</v>
      </c>
      <c r="F7" t="s">
        <v>47</v>
      </c>
      <c r="G7">
        <f>G6+G5</f>
        <v>830</v>
      </c>
      <c r="I7" t="s">
        <v>52</v>
      </c>
      <c r="J7" s="3">
        <f>J5*J6</f>
        <v>29120</v>
      </c>
    </row>
    <row r="8" spans="2:10">
      <c r="F8" t="s">
        <v>10</v>
      </c>
      <c r="G8">
        <v>80</v>
      </c>
    </row>
    <row r="9" spans="2:10">
      <c r="F9" t="s">
        <v>48</v>
      </c>
      <c r="G9">
        <f>G7-G8</f>
        <v>750</v>
      </c>
    </row>
    <row r="10" spans="2:10">
      <c r="F10" t="s">
        <v>31</v>
      </c>
      <c r="G10">
        <v>250</v>
      </c>
    </row>
    <row r="11" spans="2:10">
      <c r="F11" t="s">
        <v>49</v>
      </c>
      <c r="G11">
        <f>G10*G9</f>
        <v>187500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4</vt:lpstr>
      <vt:lpstr>3</vt:lpstr>
      <vt:lpstr>2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2011-04-20T08:30:36Z</dcterms:created>
  <dcterms:modified xsi:type="dcterms:W3CDTF">2014-04-17T03:36:36Z</dcterms:modified>
</cp:coreProperties>
</file>