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22" i="1" l="1"/>
  <c r="D221" i="1"/>
  <c r="C218" i="1"/>
  <c r="D212" i="1"/>
  <c r="C196" i="1"/>
  <c r="D188" i="1"/>
  <c r="E210" i="1" l="1"/>
  <c r="C193" i="1"/>
  <c r="C198" i="1" s="1"/>
  <c r="D190" i="1"/>
  <c r="D189" i="1"/>
  <c r="D207" i="1"/>
  <c r="D128" i="1"/>
  <c r="D129" i="1" s="1"/>
  <c r="C122" i="1"/>
  <c r="C131" i="1"/>
  <c r="D153" i="1"/>
  <c r="D154" i="1" s="1"/>
  <c r="D159" i="1" s="1"/>
  <c r="C147" i="1"/>
  <c r="C156" i="1"/>
  <c r="D208" i="1" l="1"/>
  <c r="D201" i="1"/>
  <c r="D202" i="1" s="1"/>
  <c r="D204" i="1" s="1"/>
  <c r="D134" i="1"/>
  <c r="D136" i="1" s="1"/>
  <c r="C139" i="1" s="1"/>
  <c r="C132" i="1"/>
  <c r="D161" i="1"/>
  <c r="C164" i="1" s="1"/>
  <c r="C157" i="1"/>
  <c r="D183" i="1"/>
  <c r="D177" i="1"/>
  <c r="D178" i="1" s="1"/>
  <c r="D180" i="1" s="1"/>
  <c r="D185" i="1" s="1"/>
  <c r="C171" i="1"/>
  <c r="C174" i="1" s="1"/>
  <c r="C115" i="1"/>
  <c r="D110" i="1"/>
  <c r="D111" i="1" s="1"/>
  <c r="C117" i="1" s="1"/>
  <c r="D101" i="1"/>
  <c r="C108" i="1" s="1"/>
  <c r="C104" i="1"/>
  <c r="D99" i="1"/>
  <c r="D100" i="1" s="1"/>
  <c r="C106" i="1" s="1"/>
  <c r="D184" i="1" l="1"/>
  <c r="E186" i="1" s="1"/>
  <c r="D112" i="1"/>
  <c r="C119" i="1" s="1"/>
  <c r="C93" i="1"/>
  <c r="C97" i="1"/>
  <c r="C90" i="1"/>
  <c r="C79" i="1"/>
  <c r="C39" i="1"/>
  <c r="C16" i="1"/>
  <c r="C83" i="1"/>
  <c r="C76" i="1"/>
  <c r="C47" i="1"/>
  <c r="C24" i="1"/>
  <c r="E12" i="1" l="1"/>
  <c r="E6" i="1"/>
</calcChain>
</file>

<file path=xl/sharedStrings.xml><?xml version="1.0" encoding="utf-8"?>
<sst xmlns="http://schemas.openxmlformats.org/spreadsheetml/2006/main" count="240" uniqueCount="127">
  <si>
    <t>LATIHAN PRAKTIK BAB 10 ASET TETAP DAN ASET TAK BERWUJUD</t>
  </si>
  <si>
    <t>LP 10 1A</t>
  </si>
  <si>
    <t>Jurnal untuk mencatat pengeluaran aset tetap</t>
  </si>
  <si>
    <t>Truk</t>
  </si>
  <si>
    <t>Beban perawatan</t>
  </si>
  <si>
    <t>Kas</t>
  </si>
  <si>
    <t>Alat pengangkat hidraulik dan penyaring udara</t>
  </si>
  <si>
    <t>LP 10 1B</t>
  </si>
  <si>
    <t>Perbaikan transmisi dan pemasangan GPS</t>
  </si>
  <si>
    <t>LP 10 2A</t>
  </si>
  <si>
    <t>Depr=</t>
  </si>
  <si>
    <t>Masa manfaat</t>
  </si>
  <si>
    <t>440.000.000 - 25.000.000</t>
  </si>
  <si>
    <t>5</t>
  </si>
  <si>
    <t>a</t>
  </si>
  <si>
    <t>c</t>
  </si>
  <si>
    <t>Tahun 1 = Rp 83.000.000,00</t>
  </si>
  <si>
    <t>Tahun 2 = Rp 83.000.000,00</t>
  </si>
  <si>
    <t>Tahun 3 = Rp 83.000.000,00</t>
  </si>
  <si>
    <t>Tahun 4 = Rp 83.000.000,00</t>
  </si>
  <si>
    <t>Tahun 5 = Rp 83.000.000,00</t>
  </si>
  <si>
    <t>b</t>
  </si>
  <si>
    <t>Tahun 2 = Rp 166.000.000,00</t>
  </si>
  <si>
    <t>Tahun 3 = Rp 249.000.000,00</t>
  </si>
  <si>
    <t>Tahun 4 = Rp 332.000.000,00</t>
  </si>
  <si>
    <t>Tahun 5 = Rp 415.000.000,00</t>
  </si>
  <si>
    <t>LP 10 2B</t>
  </si>
  <si>
    <t>10</t>
  </si>
  <si>
    <t>1.450.000.000,00 - 300.000.000,00</t>
  </si>
  <si>
    <t>Tahun 1 = Rp 115.000.000,00</t>
  </si>
  <si>
    <t>Tahun 2 = Rp 230.000.000,00</t>
  </si>
  <si>
    <t>Tahun 3 = Rp 345.000.000,00</t>
  </si>
  <si>
    <t>Tahun 4 = Rp 460.000.000,00</t>
  </si>
  <si>
    <t>Tahun 5 = Rp 575.000.000,00</t>
  </si>
  <si>
    <t>Tahun 7 = Rp 805.000.000,00</t>
  </si>
  <si>
    <t>Tahun 8 = Rp 920.000.000,00</t>
  </si>
  <si>
    <t>Tahun 9 = Rp 1.035.000.000,00</t>
  </si>
  <si>
    <t>Tahun 10 = Rp 1.150.000.000,00</t>
  </si>
  <si>
    <t>Tahun 2 = Rp 115.000.000,00</t>
  </si>
  <si>
    <t>Tahun 3 = Rp 115.000.000,00</t>
  </si>
  <si>
    <t>Tahun 4 = Rp 115.000.000,00</t>
  </si>
  <si>
    <t>Tahun 5 = Rp 115.000.000,00</t>
  </si>
  <si>
    <t>Tahun 6 = Rp 115.000.000,00</t>
  </si>
  <si>
    <t>Tahun 7 = Rp 115.000.000,00</t>
  </si>
  <si>
    <t>Tahun 8 = Rp 115.000.000,00</t>
  </si>
  <si>
    <t>Tahun 9 = Rp 115.000.000,00</t>
  </si>
  <si>
    <t>Tahun 10 = Rp 115.000.000,00</t>
  </si>
  <si>
    <t>Tahun 6 = Rp 690.000.000,00</t>
  </si>
  <si>
    <t>LP 10 3A</t>
  </si>
  <si>
    <t>275.000.000,00 - 39.000.000,00</t>
  </si>
  <si>
    <t>40.000 jam</t>
  </si>
  <si>
    <t>Tarif x Pengguaan</t>
  </si>
  <si>
    <t>Biaya yang dapat disusutkan</t>
  </si>
  <si>
    <t>Tingkat penyusutan garis lurus</t>
  </si>
  <si>
    <t>LP 10 3B</t>
  </si>
  <si>
    <t>69.000.000,00 - 12.000.000,00</t>
  </si>
  <si>
    <t>300.000 Km</t>
  </si>
  <si>
    <t>LP 10 4A</t>
  </si>
  <si>
    <t>Tahap 1</t>
  </si>
  <si>
    <t>Tahap 2</t>
  </si>
  <si>
    <t>Tahap 3</t>
  </si>
  <si>
    <t>Prosentase = 100% / Umur Ekonomis</t>
  </si>
  <si>
    <t>atau 20% (100%/5 th)</t>
  </si>
  <si>
    <t>atau 10% (100%/10 th)</t>
  </si>
  <si>
    <t>Rp 5.900,00/jam</t>
  </si>
  <si>
    <t>Rp 190,00/Km</t>
  </si>
  <si>
    <t>Tarif =  ( 2 x Prosentase )</t>
  </si>
  <si>
    <t>Beban  (Tarif x Harga Perolehan Aset)</t>
  </si>
  <si>
    <t>Penyusutan tahun pertama</t>
  </si>
  <si>
    <t>Harga Perolehan - Nilai Sisa</t>
  </si>
  <si>
    <t>LP 10 4B</t>
  </si>
  <si>
    <t>LP 10 5A</t>
  </si>
  <si>
    <t>Biaya Perolehan Awal Aset Tetap</t>
  </si>
  <si>
    <t>Dikurangi Akumulasi Penyusutan</t>
  </si>
  <si>
    <t>Jumlah Penyusutan Tahunan</t>
  </si>
  <si>
    <t>Nilai Buku sebelum revisi</t>
  </si>
  <si>
    <t xml:space="preserve">Dikurangi Estimasi Nilai Sisa </t>
  </si>
  <si>
    <t>Beban Penyusutan Aset Tetap</t>
  </si>
  <si>
    <t>6 tahun</t>
  </si>
  <si>
    <t>(lihat hal 506)</t>
  </si>
  <si>
    <t>LP 10 6A</t>
  </si>
  <si>
    <t>Jumlah penyusutan tahun ke 8</t>
  </si>
  <si>
    <t>Dijual dengan harga</t>
  </si>
  <si>
    <t>Kerugian penjualan aset</t>
  </si>
  <si>
    <t>Ayat jurnal penjualan aset</t>
  </si>
  <si>
    <t>Akumulasi Penyusutan</t>
  </si>
  <si>
    <t>Rugi Penjualan Aset</t>
  </si>
  <si>
    <t>Aset Tetap</t>
  </si>
  <si>
    <t>LP 10 5B</t>
  </si>
  <si>
    <t>--&gt; (82.000.000 - 16.000.000)/12</t>
  </si>
  <si>
    <t>--&gt; (180.000.000-14.400.000)/16</t>
  </si>
  <si>
    <t xml:space="preserve"> --&gt; 10*(180000000-14400000)/16</t>
  </si>
  <si>
    <t>Nilai Buku Aset Tetap Th. Ke 10</t>
  </si>
  <si>
    <t>8 tahun</t>
  </si>
  <si>
    <t>--&gt; 76.500.000 - 10.500.000</t>
  </si>
  <si>
    <t>Rumus</t>
  </si>
  <si>
    <t>Nilai Buku Aset Tetap Akhir Th. Ke 7</t>
  </si>
  <si>
    <t>--&gt; 43.500.000 - 12.000.000</t>
  </si>
  <si>
    <t>LP 10 6B</t>
  </si>
  <si>
    <t xml:space="preserve"> 12,5% x Rp 600.000.000,00</t>
  </si>
  <si>
    <t>Jumlah penyusutan tahun ke 2</t>
  </si>
  <si>
    <t>Jumlah penyusutan s/d tahun ke 2</t>
  </si>
  <si>
    <t>Keuntungan penjualan aset</t>
  </si>
  <si>
    <t>Laba penjualan aset tetap</t>
  </si>
  <si>
    <t>--&gt; 440.000.000-25.000.000</t>
  </si>
  <si>
    <t xml:space="preserve"> 83.000.000/415.000.000  x 100%</t>
  </si>
  <si>
    <t xml:space="preserve"> --&gt;  1.450.000.000-300.000.000</t>
  </si>
  <si>
    <t xml:space="preserve"> --&gt; 275.000.000-39.000.000</t>
  </si>
  <si>
    <t>Tarif x Penggunaan</t>
  </si>
  <si>
    <t xml:space="preserve"> --&gt; 5.900*2.660 jam penggunaan</t>
  </si>
  <si>
    <t xml:space="preserve"> --&gt; 280.000.000 - 45.000.000</t>
  </si>
  <si>
    <t xml:space="preserve"> --&gt; 12,5% * 280.000.000</t>
  </si>
  <si>
    <t>--&gt; 7 th * (82.000.000 - 16.000.000)/12</t>
  </si>
  <si>
    <t>--&gt; (465.000.000-45.000.000)/15</t>
  </si>
  <si>
    <t>--&gt; 8 th x 28.000.000</t>
  </si>
  <si>
    <t>Nilai Buku Aset Tetap akhir th. Ke 8</t>
  </si>
  <si>
    <t xml:space="preserve"> --&gt; 12,5% * (600.000.000-75.000.000)</t>
  </si>
  <si>
    <t>Akumulasi Penyusutan th 1 + th ke 2</t>
  </si>
  <si>
    <t>Nilai Buku Aset Tetap akhir th. Ke 2</t>
  </si>
  <si>
    <t>LP 10 7A</t>
  </si>
  <si>
    <t>Tingkat deplesi</t>
  </si>
  <si>
    <t xml:space="preserve"> --&gt; (127.500.000.000-0)/425.000.000</t>
  </si>
  <si>
    <t>Beban deplesi tahun berjalan</t>
  </si>
  <si>
    <t xml:space="preserve"> --&gt; 42.000.000*300</t>
  </si>
  <si>
    <t>Ayat jurnal pencatatan beban deplesi</t>
  </si>
  <si>
    <t>Beban Deplesi</t>
  </si>
  <si>
    <t xml:space="preserve">        Akumulasi Deplesi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</si>
</sst>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Eras Demi ITC"/>
      <family val="2"/>
    </font>
    <font>
      <sz val="8"/>
      <color theme="1"/>
      <name val="Eras Demi ITC"/>
      <family val="2"/>
    </font>
    <font>
      <sz val="9"/>
      <color theme="1"/>
      <name val="Eras Demi ITC"/>
      <family val="2"/>
    </font>
    <font>
      <sz val="10"/>
      <color theme="1"/>
      <name val="Eras Demi ITC"/>
      <family val="2"/>
    </font>
    <font>
      <sz val="9.5"/>
      <color theme="1"/>
      <name val="Eras Demi ITC"/>
      <family val="2"/>
    </font>
    <font>
      <sz val="7"/>
      <color theme="1"/>
      <name val="Eras Demi ITC"/>
      <family val="2"/>
    </font>
    <font>
      <sz val="6"/>
      <color theme="1"/>
      <name val="Eras Demi IT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41" fontId="2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41" fontId="5" fillId="0" borderId="0" xfId="1" applyFont="1"/>
    <xf numFmtId="0" fontId="6" fillId="0" borderId="0" xfId="0" applyFont="1"/>
    <xf numFmtId="41" fontId="2" fillId="0" borderId="0" xfId="0" applyNumberFormat="1" applyFont="1"/>
    <xf numFmtId="0" fontId="2" fillId="3" borderId="0" xfId="0" applyFont="1" applyFill="1"/>
    <xf numFmtId="41" fontId="2" fillId="4" borderId="0" xfId="1" applyFont="1" applyFill="1"/>
    <xf numFmtId="41" fontId="2" fillId="0" borderId="1" xfId="1" applyFont="1" applyBorder="1"/>
    <xf numFmtId="10" fontId="2" fillId="0" borderId="0" xfId="2" applyNumberFormat="1" applyFont="1"/>
    <xf numFmtId="9" fontId="2" fillId="0" borderId="0" xfId="0" applyNumberFormat="1" applyFont="1"/>
    <xf numFmtId="0" fontId="7" fillId="2" borderId="0" xfId="0" applyFont="1" applyFill="1"/>
    <xf numFmtId="41" fontId="5" fillId="2" borderId="0" xfId="1" quotePrefix="1" applyFont="1" applyFill="1"/>
    <xf numFmtId="41" fontId="5" fillId="2" borderId="0" xfId="1" applyFont="1" applyFill="1"/>
    <xf numFmtId="41" fontId="7" fillId="2" borderId="1" xfId="1" quotePrefix="1" applyFont="1" applyFill="1" applyBorder="1"/>
    <xf numFmtId="41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1" fontId="2" fillId="2" borderId="0" xfId="1" applyFont="1" applyFill="1"/>
    <xf numFmtId="41" fontId="3" fillId="2" borderId="1" xfId="1" quotePrefix="1" applyFont="1" applyFill="1" applyBorder="1"/>
    <xf numFmtId="0" fontId="7" fillId="3" borderId="0" xfId="0" applyFont="1" applyFill="1"/>
    <xf numFmtId="41" fontId="2" fillId="3" borderId="0" xfId="1" applyFont="1" applyFill="1"/>
    <xf numFmtId="41" fontId="5" fillId="3" borderId="0" xfId="1" quotePrefix="1" applyFont="1" applyFill="1"/>
    <xf numFmtId="41" fontId="5" fillId="3" borderId="0" xfId="1" applyFont="1" applyFill="1"/>
    <xf numFmtId="41" fontId="3" fillId="2" borderId="0" xfId="1" quotePrefix="1" applyFont="1" applyFill="1"/>
    <xf numFmtId="41" fontId="8" fillId="2" borderId="1" xfId="1" quotePrefix="1" applyFont="1" applyFill="1" applyBorder="1"/>
    <xf numFmtId="0" fontId="5" fillId="2" borderId="0" xfId="0" applyFont="1" applyFill="1"/>
    <xf numFmtId="41" fontId="4" fillId="2" borderId="0" xfId="0" quotePrefix="1" applyNumberFormat="1" applyFont="1" applyFill="1"/>
    <xf numFmtId="41" fontId="4" fillId="3" borderId="0" xfId="0" quotePrefix="1" applyNumberFormat="1" applyFont="1" applyFill="1"/>
    <xf numFmtId="0" fontId="2" fillId="5" borderId="0" xfId="0" applyFont="1" applyFill="1"/>
    <xf numFmtId="41" fontId="2" fillId="5" borderId="0" xfId="1" applyFont="1" applyFill="1"/>
    <xf numFmtId="0" fontId="2" fillId="0" borderId="0" xfId="0" applyFont="1" applyAlignment="1">
      <alignment horizontal="center" vertical="center"/>
    </xf>
    <xf numFmtId="41" fontId="7" fillId="2" borderId="0" xfId="1" quotePrefix="1" applyFont="1" applyFill="1"/>
    <xf numFmtId="10" fontId="2" fillId="0" borderId="0" xfId="0" applyNumberFormat="1" applyFont="1"/>
    <xf numFmtId="41" fontId="4" fillId="2" borderId="0" xfId="1" quotePrefix="1" applyFont="1" applyFill="1"/>
    <xf numFmtId="0" fontId="4" fillId="2" borderId="0" xfId="0" applyFont="1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128</xdr:row>
      <xdr:rowOff>162485</xdr:rowOff>
    </xdr:from>
    <xdr:to>
      <xdr:col>3</xdr:col>
      <xdr:colOff>179294</xdr:colOff>
      <xdr:row>133</xdr:row>
      <xdr:rowOff>84044</xdr:rowOff>
    </xdr:to>
    <xdr:cxnSp macro="">
      <xdr:nvCxnSpPr>
        <xdr:cNvPr id="3" name="Straight Arrow Connector 2"/>
        <xdr:cNvCxnSpPr/>
      </xdr:nvCxnSpPr>
      <xdr:spPr>
        <a:xfrm flipV="1">
          <a:off x="2431676" y="24669750"/>
          <a:ext cx="733986" cy="87405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1333500</xdr:colOff>
      <xdr:row>131</xdr:row>
      <xdr:rowOff>168088</xdr:rowOff>
    </xdr:from>
    <xdr:to>
      <xdr:col>2</xdr:col>
      <xdr:colOff>1333500</xdr:colOff>
      <xdr:row>133</xdr:row>
      <xdr:rowOff>89647</xdr:rowOff>
    </xdr:to>
    <xdr:cxnSp macro="">
      <xdr:nvCxnSpPr>
        <xdr:cNvPr id="5" name="Straight Arrow Connector 4"/>
        <xdr:cNvCxnSpPr/>
      </xdr:nvCxnSpPr>
      <xdr:spPr>
        <a:xfrm flipV="1">
          <a:off x="2431676" y="25246853"/>
          <a:ext cx="0" cy="30255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topLeftCell="A212" zoomScale="170" zoomScaleNormal="170" workbookViewId="0">
      <selection activeCell="E223" sqref="E223"/>
    </sheetView>
  </sheetViews>
  <sheetFormatPr defaultRowHeight="15" x14ac:dyDescent="0.25"/>
  <cols>
    <col min="1" max="1" width="10" style="1" customWidth="1"/>
    <col min="2" max="2" width="6.42578125" style="1" customWidth="1"/>
    <col min="3" max="3" width="28.28515625" style="1" customWidth="1"/>
    <col min="4" max="5" width="18.85546875" style="3" bestFit="1" customWidth="1"/>
    <col min="6" max="6" width="10.28515625" style="1" bestFit="1" customWidth="1"/>
    <col min="7" max="7" width="9.7109375" style="1" bestFit="1" customWidth="1"/>
    <col min="8" max="16384" width="9.140625" style="1"/>
  </cols>
  <sheetData>
    <row r="1" spans="1:5" x14ac:dyDescent="0.25">
      <c r="A1" s="1" t="s">
        <v>0</v>
      </c>
    </row>
    <row r="3" spans="1:5" x14ac:dyDescent="0.25">
      <c r="A3" s="2" t="s">
        <v>1</v>
      </c>
      <c r="B3" s="1" t="s">
        <v>2</v>
      </c>
    </row>
    <row r="4" spans="1:5" x14ac:dyDescent="0.25">
      <c r="B4" s="1" t="s">
        <v>3</v>
      </c>
      <c r="D4" s="3">
        <v>1675000</v>
      </c>
    </row>
    <row r="5" spans="1:5" x14ac:dyDescent="0.25">
      <c r="B5" s="1" t="s">
        <v>4</v>
      </c>
      <c r="D5" s="3">
        <v>40000</v>
      </c>
    </row>
    <row r="6" spans="1:5" x14ac:dyDescent="0.25">
      <c r="C6" s="1" t="s">
        <v>5</v>
      </c>
      <c r="E6" s="3">
        <f>SUM(D4:D5)</f>
        <v>1715000</v>
      </c>
    </row>
    <row r="7" spans="1:5" x14ac:dyDescent="0.25">
      <c r="B7" s="4" t="s">
        <v>6</v>
      </c>
    </row>
    <row r="9" spans="1:5" x14ac:dyDescent="0.25">
      <c r="A9" s="2" t="s">
        <v>7</v>
      </c>
      <c r="B9" s="1" t="s">
        <v>2</v>
      </c>
    </row>
    <row r="10" spans="1:5" x14ac:dyDescent="0.25">
      <c r="B10" s="1" t="s">
        <v>3</v>
      </c>
      <c r="D10" s="3">
        <v>2300000</v>
      </c>
    </row>
    <row r="11" spans="1:5" x14ac:dyDescent="0.25">
      <c r="B11" s="1" t="s">
        <v>4</v>
      </c>
      <c r="D11" s="3">
        <v>450000</v>
      </c>
    </row>
    <row r="12" spans="1:5" x14ac:dyDescent="0.25">
      <c r="C12" s="1" t="s">
        <v>5</v>
      </c>
      <c r="E12" s="3">
        <f>SUM(D10:D11)</f>
        <v>2750000</v>
      </c>
    </row>
    <row r="13" spans="1:5" x14ac:dyDescent="0.25">
      <c r="B13" s="4" t="s">
        <v>8</v>
      </c>
    </row>
    <row r="15" spans="1:5" x14ac:dyDescent="0.25">
      <c r="A15" s="2" t="s">
        <v>9</v>
      </c>
      <c r="B15" s="5" t="s">
        <v>14</v>
      </c>
      <c r="C15" s="10" t="s">
        <v>52</v>
      </c>
    </row>
    <row r="16" spans="1:5" x14ac:dyDescent="0.25">
      <c r="C16" s="3">
        <f>440000000-25000000</f>
        <v>415000000</v>
      </c>
      <c r="D16" s="32" t="s">
        <v>104</v>
      </c>
    </row>
    <row r="18" spans="1:5" x14ac:dyDescent="0.25">
      <c r="B18" s="5" t="s">
        <v>21</v>
      </c>
      <c r="C18" s="9" t="s">
        <v>53</v>
      </c>
    </row>
    <row r="19" spans="1:5" ht="15.75" thickBot="1" x14ac:dyDescent="0.3">
      <c r="A19" s="15"/>
      <c r="B19" s="39" t="s">
        <v>10</v>
      </c>
      <c r="C19" s="6" t="s">
        <v>69</v>
      </c>
    </row>
    <row r="20" spans="1:5" x14ac:dyDescent="0.25">
      <c r="B20" s="39"/>
      <c r="C20" s="5" t="s">
        <v>11</v>
      </c>
    </row>
    <row r="22" spans="1:5" ht="15.75" thickBot="1" x14ac:dyDescent="0.3">
      <c r="B22" s="1" t="s">
        <v>10</v>
      </c>
      <c r="C22" s="7" t="s">
        <v>12</v>
      </c>
    </row>
    <row r="23" spans="1:5" x14ac:dyDescent="0.25">
      <c r="C23" s="8" t="s">
        <v>13</v>
      </c>
    </row>
    <row r="24" spans="1:5" x14ac:dyDescent="0.25">
      <c r="B24" s="5"/>
      <c r="C24" s="3">
        <f>(440000000-25000000)/5</f>
        <v>83000000</v>
      </c>
      <c r="D24" s="32" t="s">
        <v>105</v>
      </c>
      <c r="E24" s="26"/>
    </row>
    <row r="25" spans="1:5" x14ac:dyDescent="0.25">
      <c r="B25" s="5"/>
      <c r="C25" s="3" t="s">
        <v>62</v>
      </c>
    </row>
    <row r="26" spans="1:5" x14ac:dyDescent="0.25">
      <c r="B26" s="8" t="s">
        <v>21</v>
      </c>
      <c r="C26" s="1" t="s">
        <v>16</v>
      </c>
    </row>
    <row r="27" spans="1:5" x14ac:dyDescent="0.25">
      <c r="B27" s="8"/>
      <c r="C27" s="10" t="s">
        <v>22</v>
      </c>
    </row>
    <row r="28" spans="1:5" x14ac:dyDescent="0.25">
      <c r="B28" s="5"/>
      <c r="C28" s="10" t="s">
        <v>23</v>
      </c>
    </row>
    <row r="29" spans="1:5" x14ac:dyDescent="0.25">
      <c r="B29" s="5"/>
      <c r="C29" s="10" t="s">
        <v>24</v>
      </c>
    </row>
    <row r="30" spans="1:5" x14ac:dyDescent="0.25">
      <c r="B30" s="5"/>
      <c r="C30" s="10" t="s">
        <v>25</v>
      </c>
    </row>
    <row r="32" spans="1:5" x14ac:dyDescent="0.25">
      <c r="B32" s="5" t="s">
        <v>15</v>
      </c>
      <c r="C32" s="1" t="s">
        <v>16</v>
      </c>
    </row>
    <row r="33" spans="1:4" x14ac:dyDescent="0.25">
      <c r="C33" s="1" t="s">
        <v>17</v>
      </c>
    </row>
    <row r="34" spans="1:4" x14ac:dyDescent="0.25">
      <c r="C34" s="1" t="s">
        <v>18</v>
      </c>
    </row>
    <row r="35" spans="1:4" x14ac:dyDescent="0.25">
      <c r="C35" s="1" t="s">
        <v>19</v>
      </c>
    </row>
    <row r="36" spans="1:4" x14ac:dyDescent="0.25">
      <c r="C36" s="1" t="s">
        <v>20</v>
      </c>
    </row>
    <row r="38" spans="1:4" x14ac:dyDescent="0.25">
      <c r="A38" s="2" t="s">
        <v>26</v>
      </c>
      <c r="B38" s="5" t="s">
        <v>14</v>
      </c>
      <c r="C38" s="10" t="s">
        <v>52</v>
      </c>
    </row>
    <row r="39" spans="1:4" x14ac:dyDescent="0.25">
      <c r="C39" s="3">
        <f>1450000000-300000000</f>
        <v>1150000000</v>
      </c>
      <c r="D39" s="40" t="s">
        <v>106</v>
      </c>
    </row>
    <row r="41" spans="1:4" x14ac:dyDescent="0.25">
      <c r="B41" s="5" t="s">
        <v>21</v>
      </c>
      <c r="C41" s="9" t="s">
        <v>53</v>
      </c>
    </row>
    <row r="42" spans="1:4" ht="15.75" thickBot="1" x14ac:dyDescent="0.3">
      <c r="A42" s="15"/>
      <c r="B42" s="39" t="s">
        <v>10</v>
      </c>
      <c r="C42" s="6" t="s">
        <v>69</v>
      </c>
    </row>
    <row r="43" spans="1:4" x14ac:dyDescent="0.25">
      <c r="B43" s="39"/>
      <c r="C43" s="5" t="s">
        <v>11</v>
      </c>
    </row>
    <row r="45" spans="1:4" ht="15.75" thickBot="1" x14ac:dyDescent="0.3">
      <c r="B45" s="1" t="s">
        <v>10</v>
      </c>
      <c r="C45" s="11" t="s">
        <v>28</v>
      </c>
    </row>
    <row r="46" spans="1:4" x14ac:dyDescent="0.25">
      <c r="C46" s="8" t="s">
        <v>27</v>
      </c>
    </row>
    <row r="47" spans="1:4" x14ac:dyDescent="0.25">
      <c r="B47" s="5"/>
      <c r="C47" s="3">
        <f>(1450000000-300000000)/10</f>
        <v>115000000</v>
      </c>
    </row>
    <row r="48" spans="1:4" x14ac:dyDescent="0.25">
      <c r="B48" s="5"/>
      <c r="C48" s="3" t="s">
        <v>63</v>
      </c>
    </row>
    <row r="49" spans="2:4" x14ac:dyDescent="0.25">
      <c r="B49" s="8"/>
      <c r="C49" s="9" t="s">
        <v>29</v>
      </c>
    </row>
    <row r="50" spans="2:4" x14ac:dyDescent="0.25">
      <c r="B50" s="8"/>
      <c r="C50" s="9" t="s">
        <v>30</v>
      </c>
      <c r="D50" s="12"/>
    </row>
    <row r="51" spans="2:4" x14ac:dyDescent="0.25">
      <c r="B51" s="5"/>
      <c r="C51" s="9" t="s">
        <v>31</v>
      </c>
      <c r="D51" s="12"/>
    </row>
    <row r="52" spans="2:4" x14ac:dyDescent="0.25">
      <c r="B52" s="5"/>
      <c r="C52" s="9" t="s">
        <v>32</v>
      </c>
      <c r="D52" s="12"/>
    </row>
    <row r="53" spans="2:4" x14ac:dyDescent="0.25">
      <c r="B53" s="5"/>
      <c r="C53" s="9" t="s">
        <v>33</v>
      </c>
      <c r="D53" s="12"/>
    </row>
    <row r="54" spans="2:4" x14ac:dyDescent="0.25">
      <c r="B54" s="5"/>
      <c r="C54" s="9" t="s">
        <v>47</v>
      </c>
      <c r="D54" s="12"/>
    </row>
    <row r="55" spans="2:4" x14ac:dyDescent="0.25">
      <c r="B55" s="5"/>
      <c r="C55" s="9" t="s">
        <v>34</v>
      </c>
      <c r="D55" s="12"/>
    </row>
    <row r="56" spans="2:4" x14ac:dyDescent="0.25">
      <c r="B56" s="5"/>
      <c r="C56" s="9" t="s">
        <v>35</v>
      </c>
      <c r="D56" s="12"/>
    </row>
    <row r="57" spans="2:4" x14ac:dyDescent="0.25">
      <c r="B57" s="5"/>
      <c r="C57" s="9" t="s">
        <v>36</v>
      </c>
      <c r="D57" s="12"/>
    </row>
    <row r="58" spans="2:4" x14ac:dyDescent="0.25">
      <c r="B58" s="5"/>
      <c r="C58" s="9" t="s">
        <v>37</v>
      </c>
      <c r="D58" s="12"/>
    </row>
    <row r="59" spans="2:4" x14ac:dyDescent="0.25">
      <c r="D59" s="12"/>
    </row>
    <row r="60" spans="2:4" x14ac:dyDescent="0.25">
      <c r="B60" s="5" t="s">
        <v>15</v>
      </c>
      <c r="C60" s="10" t="s">
        <v>29</v>
      </c>
      <c r="D60" s="12"/>
    </row>
    <row r="61" spans="2:4" x14ac:dyDescent="0.25">
      <c r="C61" s="10" t="s">
        <v>38</v>
      </c>
      <c r="D61" s="12"/>
    </row>
    <row r="62" spans="2:4" x14ac:dyDescent="0.25">
      <c r="C62" s="10" t="s">
        <v>39</v>
      </c>
      <c r="D62" s="12"/>
    </row>
    <row r="63" spans="2:4" x14ac:dyDescent="0.25">
      <c r="C63" s="10" t="s">
        <v>40</v>
      </c>
      <c r="D63" s="12"/>
    </row>
    <row r="64" spans="2:4" x14ac:dyDescent="0.25">
      <c r="C64" s="10" t="s">
        <v>41</v>
      </c>
      <c r="D64" s="12"/>
    </row>
    <row r="65" spans="1:5" x14ac:dyDescent="0.25">
      <c r="C65" s="10" t="s">
        <v>42</v>
      </c>
    </row>
    <row r="66" spans="1:5" x14ac:dyDescent="0.25">
      <c r="C66" s="10" t="s">
        <v>43</v>
      </c>
    </row>
    <row r="67" spans="1:5" x14ac:dyDescent="0.25">
      <c r="C67" s="10" t="s">
        <v>44</v>
      </c>
    </row>
    <row r="68" spans="1:5" x14ac:dyDescent="0.25">
      <c r="C68" s="10" t="s">
        <v>45</v>
      </c>
    </row>
    <row r="69" spans="1:5" x14ac:dyDescent="0.25">
      <c r="C69" s="13" t="s">
        <v>46</v>
      </c>
    </row>
    <row r="71" spans="1:5" ht="15.75" thickBot="1" x14ac:dyDescent="0.3">
      <c r="A71" s="2" t="s">
        <v>48</v>
      </c>
      <c r="B71" s="39" t="s">
        <v>10</v>
      </c>
      <c r="C71" s="6" t="s">
        <v>69</v>
      </c>
    </row>
    <row r="72" spans="1:5" x14ac:dyDescent="0.25">
      <c r="B72" s="39"/>
      <c r="C72" s="5" t="s">
        <v>11</v>
      </c>
    </row>
    <row r="74" spans="1:5" ht="15.75" thickBot="1" x14ac:dyDescent="0.3">
      <c r="B74" s="1" t="s">
        <v>10</v>
      </c>
      <c r="C74" s="11" t="s">
        <v>49</v>
      </c>
    </row>
    <row r="75" spans="1:5" x14ac:dyDescent="0.25">
      <c r="C75" s="8" t="s">
        <v>50</v>
      </c>
    </row>
    <row r="76" spans="1:5" x14ac:dyDescent="0.25">
      <c r="B76" s="5"/>
      <c r="C76" s="3">
        <f>(275000000-39000000)/40000</f>
        <v>5900</v>
      </c>
    </row>
    <row r="77" spans="1:5" x14ac:dyDescent="0.25">
      <c r="B77" s="5"/>
      <c r="C77" s="3"/>
    </row>
    <row r="78" spans="1:5" ht="15.75" thickBot="1" x14ac:dyDescent="0.3">
      <c r="B78" s="5" t="s">
        <v>14</v>
      </c>
      <c r="C78" s="10" t="s">
        <v>52</v>
      </c>
      <c r="E78" s="17"/>
    </row>
    <row r="79" spans="1:5" x14ac:dyDescent="0.25">
      <c r="B79" s="5"/>
      <c r="C79" s="3">
        <f>275000000-39000000</f>
        <v>236000000</v>
      </c>
      <c r="D79" s="32" t="s">
        <v>107</v>
      </c>
      <c r="E79" s="16"/>
    </row>
    <row r="80" spans="1:5" x14ac:dyDescent="0.25">
      <c r="B80" s="5" t="s">
        <v>21</v>
      </c>
      <c r="C80" s="9" t="s">
        <v>53</v>
      </c>
    </row>
    <row r="81" spans="1:7" x14ac:dyDescent="0.25">
      <c r="C81" s="1" t="s">
        <v>64</v>
      </c>
    </row>
    <row r="82" spans="1:7" x14ac:dyDescent="0.25">
      <c r="B82" s="5" t="s">
        <v>15</v>
      </c>
      <c r="C82" s="5" t="s">
        <v>108</v>
      </c>
    </row>
    <row r="83" spans="1:7" x14ac:dyDescent="0.25">
      <c r="C83" s="3">
        <f>5900*2660</f>
        <v>15694000</v>
      </c>
      <c r="D83" s="32" t="s">
        <v>109</v>
      </c>
      <c r="E83" s="1"/>
      <c r="G83" s="14"/>
    </row>
    <row r="84" spans="1:7" x14ac:dyDescent="0.25">
      <c r="E84" s="1"/>
      <c r="G84" s="14"/>
    </row>
    <row r="85" spans="1:7" ht="15.75" thickBot="1" x14ac:dyDescent="0.3">
      <c r="A85" s="2" t="s">
        <v>54</v>
      </c>
      <c r="B85" s="39" t="s">
        <v>10</v>
      </c>
      <c r="C85" s="6" t="s">
        <v>69</v>
      </c>
      <c r="E85" s="1"/>
    </row>
    <row r="86" spans="1:7" x14ac:dyDescent="0.25">
      <c r="B86" s="39"/>
      <c r="C86" s="5" t="s">
        <v>11</v>
      </c>
      <c r="E86" s="1"/>
    </row>
    <row r="88" spans="1:7" ht="15.75" thickBot="1" x14ac:dyDescent="0.3">
      <c r="B88" s="1" t="s">
        <v>10</v>
      </c>
      <c r="C88" s="11" t="s">
        <v>55</v>
      </c>
    </row>
    <row r="89" spans="1:7" x14ac:dyDescent="0.25">
      <c r="C89" s="8" t="s">
        <v>56</v>
      </c>
    </row>
    <row r="90" spans="1:7" x14ac:dyDescent="0.25">
      <c r="B90" s="5"/>
      <c r="C90" s="3">
        <f>(69000000-12000000)/300000</f>
        <v>190</v>
      </c>
    </row>
    <row r="91" spans="1:7" x14ac:dyDescent="0.25">
      <c r="B91" s="5"/>
      <c r="C91" s="3"/>
    </row>
    <row r="92" spans="1:7" x14ac:dyDescent="0.25">
      <c r="B92" s="5" t="s">
        <v>14</v>
      </c>
      <c r="C92" s="10" t="s">
        <v>52</v>
      </c>
    </row>
    <row r="93" spans="1:7" x14ac:dyDescent="0.25">
      <c r="B93" s="5"/>
      <c r="C93" s="3">
        <f>69000000-12000000</f>
        <v>57000000</v>
      </c>
    </row>
    <row r="94" spans="1:7" x14ac:dyDescent="0.25">
      <c r="B94" s="5" t="s">
        <v>21</v>
      </c>
      <c r="C94" s="9" t="s">
        <v>53</v>
      </c>
    </row>
    <row r="95" spans="1:7" x14ac:dyDescent="0.25">
      <c r="C95" s="1" t="s">
        <v>65</v>
      </c>
    </row>
    <row r="96" spans="1:7" x14ac:dyDescent="0.25">
      <c r="B96" s="5" t="s">
        <v>15</v>
      </c>
      <c r="C96" s="5" t="s">
        <v>51</v>
      </c>
    </row>
    <row r="97" spans="1:5" x14ac:dyDescent="0.25">
      <c r="C97" s="3">
        <f>77000*190</f>
        <v>14630000</v>
      </c>
    </row>
    <row r="99" spans="1:5" x14ac:dyDescent="0.25">
      <c r="A99" s="2" t="s">
        <v>57</v>
      </c>
      <c r="B99" s="4" t="s">
        <v>58</v>
      </c>
      <c r="C99" s="4" t="s">
        <v>61</v>
      </c>
      <c r="D99" s="18">
        <f>100%/16</f>
        <v>6.25E-2</v>
      </c>
    </row>
    <row r="100" spans="1:5" x14ac:dyDescent="0.25">
      <c r="B100" s="4" t="s">
        <v>59</v>
      </c>
      <c r="C100" s="4" t="s">
        <v>66</v>
      </c>
      <c r="D100" s="18">
        <f>2*D99</f>
        <v>0.125</v>
      </c>
    </row>
    <row r="101" spans="1:5" x14ac:dyDescent="0.25">
      <c r="B101" s="4" t="s">
        <v>60</v>
      </c>
      <c r="C101" s="4" t="s">
        <v>67</v>
      </c>
      <c r="D101" s="3">
        <f>12.5%*280000000</f>
        <v>35000000</v>
      </c>
    </row>
    <row r="103" spans="1:5" x14ac:dyDescent="0.25">
      <c r="B103" s="5" t="s">
        <v>14</v>
      </c>
      <c r="C103" s="10" t="s">
        <v>52</v>
      </c>
    </row>
    <row r="104" spans="1:5" x14ac:dyDescent="0.25">
      <c r="C104" s="3">
        <f>280000000-45000000</f>
        <v>235000000</v>
      </c>
      <c r="D104" s="32" t="s">
        <v>110</v>
      </c>
      <c r="E104" s="26"/>
    </row>
    <row r="105" spans="1:5" x14ac:dyDescent="0.25">
      <c r="B105" s="5" t="s">
        <v>21</v>
      </c>
      <c r="C105" s="9" t="s">
        <v>53</v>
      </c>
    </row>
    <row r="106" spans="1:5" x14ac:dyDescent="0.25">
      <c r="C106" s="41">
        <f>D100</f>
        <v>0.125</v>
      </c>
    </row>
    <row r="107" spans="1:5" x14ac:dyDescent="0.25">
      <c r="B107" s="5" t="s">
        <v>15</v>
      </c>
      <c r="C107" s="1" t="s">
        <v>68</v>
      </c>
    </row>
    <row r="108" spans="1:5" x14ac:dyDescent="0.25">
      <c r="C108" s="14">
        <f>D101</f>
        <v>35000000</v>
      </c>
      <c r="D108" s="32" t="s">
        <v>111</v>
      </c>
    </row>
    <row r="110" spans="1:5" x14ac:dyDescent="0.25">
      <c r="A110" s="2" t="s">
        <v>70</v>
      </c>
      <c r="B110" s="4" t="s">
        <v>58</v>
      </c>
      <c r="C110" s="4" t="s">
        <v>61</v>
      </c>
      <c r="D110" s="18">
        <f>100%/40</f>
        <v>2.5000000000000001E-2</v>
      </c>
    </row>
    <row r="111" spans="1:5" x14ac:dyDescent="0.25">
      <c r="B111" s="4" t="s">
        <v>59</v>
      </c>
      <c r="C111" s="4" t="s">
        <v>66</v>
      </c>
      <c r="D111" s="18">
        <f>2*D110</f>
        <v>0.05</v>
      </c>
    </row>
    <row r="112" spans="1:5" x14ac:dyDescent="0.25">
      <c r="B112" s="4" t="s">
        <v>60</v>
      </c>
      <c r="C112" s="4" t="s">
        <v>67</v>
      </c>
      <c r="D112" s="3">
        <f>D111*1375000000</f>
        <v>68750000</v>
      </c>
    </row>
    <row r="114" spans="1:6" x14ac:dyDescent="0.25">
      <c r="B114" s="5" t="s">
        <v>14</v>
      </c>
      <c r="C114" s="10" t="s">
        <v>52</v>
      </c>
    </row>
    <row r="115" spans="1:6" x14ac:dyDescent="0.25">
      <c r="C115" s="3">
        <f>1375000000-250000000</f>
        <v>1125000000</v>
      </c>
    </row>
    <row r="116" spans="1:6" x14ac:dyDescent="0.25">
      <c r="B116" s="5" t="s">
        <v>21</v>
      </c>
      <c r="C116" s="9" t="s">
        <v>53</v>
      </c>
    </row>
    <row r="117" spans="1:6" x14ac:dyDescent="0.25">
      <c r="C117" s="19">
        <f>D111</f>
        <v>0.05</v>
      </c>
    </row>
    <row r="118" spans="1:6" x14ac:dyDescent="0.25">
      <c r="B118" s="5" t="s">
        <v>15</v>
      </c>
      <c r="C118" s="1" t="s">
        <v>68</v>
      </c>
    </row>
    <row r="119" spans="1:6" x14ac:dyDescent="0.25">
      <c r="C119" s="14">
        <f>D112</f>
        <v>68750000</v>
      </c>
    </row>
    <row r="121" spans="1:6" x14ac:dyDescent="0.25">
      <c r="A121" s="2" t="s">
        <v>71</v>
      </c>
      <c r="B121" s="5" t="s">
        <v>14</v>
      </c>
      <c r="C121" s="1" t="s">
        <v>74</v>
      </c>
    </row>
    <row r="122" spans="1:6" x14ac:dyDescent="0.25">
      <c r="A122" s="20" t="s">
        <v>79</v>
      </c>
      <c r="C122" s="3">
        <f>(82000000-16000000)/12</f>
        <v>5500000</v>
      </c>
      <c r="D122" s="32" t="s">
        <v>89</v>
      </c>
      <c r="E122" s="22"/>
    </row>
    <row r="123" spans="1:6" x14ac:dyDescent="0.25">
      <c r="A123" s="28"/>
      <c r="B123" s="34" t="s">
        <v>95</v>
      </c>
      <c r="C123" s="3"/>
      <c r="D123" s="30"/>
      <c r="E123" s="31"/>
      <c r="F123" s="15"/>
    </row>
    <row r="124" spans="1:6" ht="15.75" thickBot="1" x14ac:dyDescent="0.3">
      <c r="A124" s="28"/>
      <c r="B124" s="39" t="s">
        <v>10</v>
      </c>
      <c r="C124" s="6" t="s">
        <v>69</v>
      </c>
      <c r="D124" s="30"/>
      <c r="E124" s="31"/>
      <c r="F124" s="15"/>
    </row>
    <row r="125" spans="1:6" x14ac:dyDescent="0.25">
      <c r="A125" s="28"/>
      <c r="B125" s="39"/>
      <c r="C125" s="5" t="s">
        <v>11</v>
      </c>
      <c r="D125" s="30"/>
      <c r="E125" s="31"/>
      <c r="F125" s="15"/>
    </row>
    <row r="126" spans="1:6" x14ac:dyDescent="0.25">
      <c r="A126" s="28"/>
      <c r="B126" s="15"/>
      <c r="C126" s="29"/>
      <c r="D126" s="30"/>
      <c r="E126" s="31"/>
      <c r="F126" s="15"/>
    </row>
    <row r="127" spans="1:6" x14ac:dyDescent="0.25">
      <c r="B127" s="1" t="s">
        <v>72</v>
      </c>
      <c r="D127" s="3">
        <v>82000000</v>
      </c>
    </row>
    <row r="128" spans="1:6" ht="15.75" thickBot="1" x14ac:dyDescent="0.3">
      <c r="B128" s="1" t="s">
        <v>73</v>
      </c>
      <c r="D128" s="17">
        <f>7*(82000000-16000000)/12</f>
        <v>38500000</v>
      </c>
      <c r="E128" s="27" t="s">
        <v>112</v>
      </c>
      <c r="F128" s="2"/>
    </row>
    <row r="129" spans="2:5" x14ac:dyDescent="0.25">
      <c r="B129" s="10" t="s">
        <v>96</v>
      </c>
      <c r="D129" s="3">
        <f>D127-D128</f>
        <v>43500000</v>
      </c>
    </row>
    <row r="130" spans="2:5" x14ac:dyDescent="0.25">
      <c r="D130" s="1"/>
      <c r="E130" s="1"/>
    </row>
    <row r="131" spans="2:5" x14ac:dyDescent="0.25">
      <c r="B131" s="1" t="s">
        <v>21</v>
      </c>
      <c r="C131" s="1" t="str">
        <f>B129</f>
        <v>Nilai Buku Aset Tetap Akhir Th. Ke 7</v>
      </c>
    </row>
    <row r="132" spans="2:5" x14ac:dyDescent="0.25">
      <c r="C132" s="14">
        <f>D129</f>
        <v>43500000</v>
      </c>
    </row>
    <row r="134" spans="2:5" x14ac:dyDescent="0.25">
      <c r="B134" s="1" t="s">
        <v>75</v>
      </c>
      <c r="D134" s="3">
        <f>D129</f>
        <v>43500000</v>
      </c>
    </row>
    <row r="135" spans="2:5" ht="15.75" thickBot="1" x14ac:dyDescent="0.3">
      <c r="B135" s="1" t="s">
        <v>76</v>
      </c>
      <c r="D135" s="17">
        <v>12000000</v>
      </c>
    </row>
    <row r="136" spans="2:5" x14ac:dyDescent="0.25">
      <c r="B136" s="1" t="s">
        <v>52</v>
      </c>
      <c r="D136" s="3">
        <f>D134-D135</f>
        <v>31500000</v>
      </c>
    </row>
    <row r="138" spans="2:5" x14ac:dyDescent="0.25">
      <c r="B138" s="1" t="s">
        <v>15</v>
      </c>
      <c r="C138" s="1" t="s">
        <v>77</v>
      </c>
    </row>
    <row r="139" spans="2:5" x14ac:dyDescent="0.25">
      <c r="C139" s="3">
        <f>D136/6</f>
        <v>5250000</v>
      </c>
    </row>
    <row r="140" spans="2:5" x14ac:dyDescent="0.25">
      <c r="B140" s="34" t="s">
        <v>95</v>
      </c>
      <c r="C140" s="3"/>
    </row>
    <row r="141" spans="2:5" ht="15.75" thickBot="1" x14ac:dyDescent="0.3">
      <c r="B141" s="39" t="s">
        <v>10</v>
      </c>
      <c r="C141" s="6" t="s">
        <v>69</v>
      </c>
      <c r="D141" s="33" t="s">
        <v>97</v>
      </c>
    </row>
    <row r="142" spans="2:5" x14ac:dyDescent="0.25">
      <c r="B142" s="39"/>
      <c r="C142" s="5" t="s">
        <v>11</v>
      </c>
      <c r="D142" s="24" t="s">
        <v>78</v>
      </c>
    </row>
    <row r="143" spans="2:5" x14ac:dyDescent="0.25">
      <c r="B143" s="5"/>
      <c r="C143" s="3"/>
    </row>
    <row r="144" spans="2:5" x14ac:dyDescent="0.25">
      <c r="B144" s="5"/>
      <c r="C144" s="3"/>
    </row>
    <row r="145" spans="1:6" x14ac:dyDescent="0.25">
      <c r="B145" s="5"/>
      <c r="C145" s="3"/>
    </row>
    <row r="146" spans="1:6" x14ac:dyDescent="0.25">
      <c r="A146" s="2" t="s">
        <v>88</v>
      </c>
      <c r="B146" s="5" t="s">
        <v>14</v>
      </c>
      <c r="C146" s="1" t="s">
        <v>74</v>
      </c>
    </row>
    <row r="147" spans="1:6" x14ac:dyDescent="0.25">
      <c r="A147" s="20" t="s">
        <v>79</v>
      </c>
      <c r="C147" s="3">
        <f>(180000000-14400000)/16</f>
        <v>10350000</v>
      </c>
      <c r="D147" s="32" t="s">
        <v>90</v>
      </c>
      <c r="E147" s="22"/>
    </row>
    <row r="148" spans="1:6" s="15" customFormat="1" x14ac:dyDescent="0.25">
      <c r="A148" s="28"/>
      <c r="B148" s="34" t="s">
        <v>95</v>
      </c>
      <c r="C148" s="3"/>
      <c r="D148" s="30"/>
      <c r="E148" s="31"/>
    </row>
    <row r="149" spans="1:6" s="15" customFormat="1" ht="15.75" thickBot="1" x14ac:dyDescent="0.3">
      <c r="A149" s="28"/>
      <c r="B149" s="39" t="s">
        <v>10</v>
      </c>
      <c r="C149" s="6" t="s">
        <v>69</v>
      </c>
      <c r="D149" s="30"/>
      <c r="E149" s="31"/>
    </row>
    <row r="150" spans="1:6" s="15" customFormat="1" x14ac:dyDescent="0.25">
      <c r="A150" s="28"/>
      <c r="B150" s="39"/>
      <c r="C150" s="5" t="s">
        <v>11</v>
      </c>
      <c r="D150" s="30"/>
      <c r="E150" s="31"/>
    </row>
    <row r="151" spans="1:6" s="15" customFormat="1" x14ac:dyDescent="0.25">
      <c r="A151" s="28"/>
      <c r="C151" s="29"/>
      <c r="D151" s="30"/>
      <c r="E151" s="31"/>
    </row>
    <row r="152" spans="1:6" x14ac:dyDescent="0.25">
      <c r="B152" s="1" t="s">
        <v>72</v>
      </c>
      <c r="D152" s="3">
        <v>180000000</v>
      </c>
    </row>
    <row r="153" spans="1:6" ht="15.75" thickBot="1" x14ac:dyDescent="0.3">
      <c r="B153" s="1" t="s">
        <v>73</v>
      </c>
      <c r="D153" s="17">
        <f>10*(180000000-14400000)/16</f>
        <v>103500000</v>
      </c>
      <c r="E153" s="23" t="s">
        <v>91</v>
      </c>
      <c r="F153" s="2"/>
    </row>
    <row r="154" spans="1:6" x14ac:dyDescent="0.25">
      <c r="B154" s="1" t="s">
        <v>92</v>
      </c>
      <c r="D154" s="3">
        <f>D152-D153</f>
        <v>76500000</v>
      </c>
    </row>
    <row r="155" spans="1:6" x14ac:dyDescent="0.25">
      <c r="D155" s="1"/>
      <c r="E155" s="1"/>
    </row>
    <row r="156" spans="1:6" x14ac:dyDescent="0.25">
      <c r="B156" s="1" t="s">
        <v>21</v>
      </c>
      <c r="C156" s="1" t="str">
        <f>B154</f>
        <v>Nilai Buku Aset Tetap Th. Ke 10</v>
      </c>
    </row>
    <row r="157" spans="1:6" x14ac:dyDescent="0.25">
      <c r="C157" s="14">
        <f>D154</f>
        <v>76500000</v>
      </c>
    </row>
    <row r="159" spans="1:6" x14ac:dyDescent="0.25">
      <c r="B159" s="1" t="s">
        <v>75</v>
      </c>
      <c r="D159" s="3">
        <f>D154</f>
        <v>76500000</v>
      </c>
    </row>
    <row r="160" spans="1:6" ht="15.75" thickBot="1" x14ac:dyDescent="0.3">
      <c r="B160" s="1" t="s">
        <v>76</v>
      </c>
      <c r="D160" s="17">
        <v>10500000</v>
      </c>
    </row>
    <row r="161" spans="1:5" x14ac:dyDescent="0.25">
      <c r="B161" s="1" t="s">
        <v>52</v>
      </c>
      <c r="D161" s="3">
        <f>D159-D160</f>
        <v>66000000</v>
      </c>
    </row>
    <row r="163" spans="1:5" x14ac:dyDescent="0.25">
      <c r="B163" s="1" t="s">
        <v>15</v>
      </c>
      <c r="C163" s="1" t="s">
        <v>77</v>
      </c>
    </row>
    <row r="164" spans="1:5" x14ac:dyDescent="0.25">
      <c r="C164" s="3">
        <f>D161/8</f>
        <v>8250000</v>
      </c>
    </row>
    <row r="165" spans="1:5" x14ac:dyDescent="0.25">
      <c r="B165" s="34" t="s">
        <v>95</v>
      </c>
      <c r="C165" s="3"/>
    </row>
    <row r="166" spans="1:5" ht="15.75" thickBot="1" x14ac:dyDescent="0.3">
      <c r="B166" s="39" t="s">
        <v>10</v>
      </c>
      <c r="C166" s="6" t="s">
        <v>69</v>
      </c>
      <c r="D166" s="33" t="s">
        <v>94</v>
      </c>
    </row>
    <row r="167" spans="1:5" x14ac:dyDescent="0.25">
      <c r="B167" s="39"/>
      <c r="C167" s="5" t="s">
        <v>11</v>
      </c>
      <c r="D167" s="24" t="s">
        <v>93</v>
      </c>
    </row>
    <row r="168" spans="1:5" x14ac:dyDescent="0.25">
      <c r="C168" s="3"/>
    </row>
    <row r="170" spans="1:5" x14ac:dyDescent="0.25">
      <c r="A170" s="2" t="s">
        <v>80</v>
      </c>
      <c r="B170" s="25" t="s">
        <v>14</v>
      </c>
      <c r="C170" s="1" t="s">
        <v>68</v>
      </c>
    </row>
    <row r="171" spans="1:5" x14ac:dyDescent="0.25">
      <c r="C171" s="3">
        <f>(465000000-45000000)/15</f>
        <v>28000000</v>
      </c>
      <c r="D171" s="42" t="s">
        <v>113</v>
      </c>
      <c r="E171" s="26"/>
    </row>
    <row r="173" spans="1:5" x14ac:dyDescent="0.25">
      <c r="B173" s="1" t="s">
        <v>81</v>
      </c>
    </row>
    <row r="174" spans="1:5" x14ac:dyDescent="0.25">
      <c r="C174" s="14">
        <f>8*C171</f>
        <v>224000000</v>
      </c>
      <c r="D174" s="42" t="s">
        <v>114</v>
      </c>
    </row>
    <row r="176" spans="1:5" x14ac:dyDescent="0.25">
      <c r="B176" s="1" t="s">
        <v>72</v>
      </c>
      <c r="D176" s="3">
        <v>465000000</v>
      </c>
    </row>
    <row r="177" spans="1:5" ht="15.75" thickBot="1" x14ac:dyDescent="0.3">
      <c r="B177" s="1" t="s">
        <v>73</v>
      </c>
      <c r="D177" s="17">
        <f>8*(465000000-45000000)/15</f>
        <v>224000000</v>
      </c>
    </row>
    <row r="178" spans="1:5" x14ac:dyDescent="0.25">
      <c r="B178" s="34" t="s">
        <v>115</v>
      </c>
      <c r="C178" s="2"/>
      <c r="D178" s="3">
        <f>D176-D177</f>
        <v>241000000</v>
      </c>
    </row>
    <row r="179" spans="1:5" ht="15.75" thickBot="1" x14ac:dyDescent="0.3">
      <c r="B179" s="1" t="s">
        <v>82</v>
      </c>
      <c r="D179" s="17">
        <v>235000000</v>
      </c>
    </row>
    <row r="180" spans="1:5" x14ac:dyDescent="0.25">
      <c r="B180" s="25" t="s">
        <v>21</v>
      </c>
      <c r="C180" s="1" t="s">
        <v>83</v>
      </c>
      <c r="D180" s="3">
        <f>D178-D179</f>
        <v>6000000</v>
      </c>
    </row>
    <row r="182" spans="1:5" x14ac:dyDescent="0.25">
      <c r="B182" s="25" t="s">
        <v>15</v>
      </c>
      <c r="C182" s="1" t="s">
        <v>84</v>
      </c>
    </row>
    <row r="183" spans="1:5" x14ac:dyDescent="0.25">
      <c r="B183" s="1" t="s">
        <v>5</v>
      </c>
      <c r="D183" s="3">
        <f>D179</f>
        <v>235000000</v>
      </c>
    </row>
    <row r="184" spans="1:5" x14ac:dyDescent="0.25">
      <c r="B184" s="1" t="s">
        <v>85</v>
      </c>
      <c r="D184" s="3">
        <f>D177</f>
        <v>224000000</v>
      </c>
    </row>
    <row r="185" spans="1:5" x14ac:dyDescent="0.25">
      <c r="B185" s="2" t="s">
        <v>86</v>
      </c>
      <c r="C185" s="2"/>
      <c r="D185" s="3">
        <f>D180</f>
        <v>6000000</v>
      </c>
    </row>
    <row r="186" spans="1:5" x14ac:dyDescent="0.25">
      <c r="C186" s="1" t="s">
        <v>87</v>
      </c>
      <c r="E186" s="3">
        <f>SUM(D183:D185)</f>
        <v>465000000</v>
      </c>
    </row>
    <row r="188" spans="1:5" x14ac:dyDescent="0.25">
      <c r="A188" s="2" t="s">
        <v>98</v>
      </c>
      <c r="B188" s="4" t="s">
        <v>58</v>
      </c>
      <c r="C188" s="4" t="s">
        <v>61</v>
      </c>
      <c r="D188" s="18">
        <f>100%/16</f>
        <v>6.25E-2</v>
      </c>
    </row>
    <row r="189" spans="1:5" x14ac:dyDescent="0.25">
      <c r="A189" s="15"/>
      <c r="B189" s="4" t="s">
        <v>59</v>
      </c>
      <c r="C189" s="4" t="s">
        <v>66</v>
      </c>
      <c r="D189" s="18">
        <f>2*D188</f>
        <v>0.125</v>
      </c>
    </row>
    <row r="190" spans="1:5" x14ac:dyDescent="0.25">
      <c r="B190" s="4" t="s">
        <v>60</v>
      </c>
      <c r="C190" s="4" t="s">
        <v>67</v>
      </c>
      <c r="D190" s="3">
        <f>12.5%*600000000</f>
        <v>75000000</v>
      </c>
    </row>
    <row r="192" spans="1:5" x14ac:dyDescent="0.25">
      <c r="A192" s="15"/>
      <c r="B192" s="25" t="s">
        <v>14</v>
      </c>
      <c r="C192" s="1" t="s">
        <v>68</v>
      </c>
    </row>
    <row r="193" spans="2:5" x14ac:dyDescent="0.25">
      <c r="C193" s="3">
        <f>D190</f>
        <v>75000000</v>
      </c>
      <c r="D193" s="21" t="s">
        <v>99</v>
      </c>
      <c r="E193" s="26"/>
    </row>
    <row r="195" spans="2:5" x14ac:dyDescent="0.25">
      <c r="B195" s="1" t="s">
        <v>100</v>
      </c>
    </row>
    <row r="196" spans="2:5" x14ac:dyDescent="0.25">
      <c r="C196" s="14">
        <f>12.5% * (600000000-75000000)</f>
        <v>65625000</v>
      </c>
      <c r="D196" s="35" t="s">
        <v>116</v>
      </c>
      <c r="E196" s="26"/>
    </row>
    <row r="197" spans="2:5" x14ac:dyDescent="0.25">
      <c r="B197" s="1" t="s">
        <v>101</v>
      </c>
      <c r="C197" s="14"/>
      <c r="D197" s="36"/>
      <c r="E197" s="29"/>
    </row>
    <row r="198" spans="2:5" x14ac:dyDescent="0.25">
      <c r="C198" s="14">
        <f>C193+C196</f>
        <v>140625000</v>
      </c>
      <c r="D198" s="35" t="s">
        <v>117</v>
      </c>
      <c r="E198" s="26"/>
    </row>
    <row r="200" spans="2:5" x14ac:dyDescent="0.25">
      <c r="B200" s="1" t="s">
        <v>72</v>
      </c>
      <c r="D200" s="3">
        <v>600000000</v>
      </c>
    </row>
    <row r="201" spans="2:5" ht="15.75" thickBot="1" x14ac:dyDescent="0.3">
      <c r="B201" s="1" t="s">
        <v>73</v>
      </c>
      <c r="D201" s="17">
        <f>C198</f>
        <v>140625000</v>
      </c>
    </row>
    <row r="202" spans="2:5" x14ac:dyDescent="0.25">
      <c r="B202" s="43" t="s">
        <v>118</v>
      </c>
      <c r="C202" s="2"/>
      <c r="D202" s="3">
        <f>D200-D201</f>
        <v>459375000</v>
      </c>
    </row>
    <row r="203" spans="2:5" ht="15.75" thickBot="1" x14ac:dyDescent="0.3">
      <c r="B203" s="37" t="s">
        <v>82</v>
      </c>
      <c r="D203" s="17">
        <v>480000000</v>
      </c>
    </row>
    <row r="204" spans="2:5" x14ac:dyDescent="0.25">
      <c r="B204" s="25" t="s">
        <v>21</v>
      </c>
      <c r="C204" s="1" t="s">
        <v>102</v>
      </c>
      <c r="D204" s="26">
        <f>D203-D202</f>
        <v>20625000</v>
      </c>
    </row>
    <row r="206" spans="2:5" x14ac:dyDescent="0.25">
      <c r="B206" s="25" t="s">
        <v>15</v>
      </c>
      <c r="C206" s="1" t="s">
        <v>84</v>
      </c>
    </row>
    <row r="207" spans="2:5" x14ac:dyDescent="0.25">
      <c r="B207" s="1" t="s">
        <v>5</v>
      </c>
      <c r="D207" s="3">
        <f>D203</f>
        <v>480000000</v>
      </c>
    </row>
    <row r="208" spans="2:5" x14ac:dyDescent="0.25">
      <c r="B208" s="1" t="s">
        <v>85</v>
      </c>
      <c r="D208" s="3">
        <f>C198</f>
        <v>140625000</v>
      </c>
    </row>
    <row r="209" spans="1:5" x14ac:dyDescent="0.25">
      <c r="C209" s="1" t="s">
        <v>87</v>
      </c>
      <c r="E209" s="3">
        <v>600000000</v>
      </c>
    </row>
    <row r="210" spans="1:5" x14ac:dyDescent="0.25">
      <c r="C210" s="37" t="s">
        <v>103</v>
      </c>
      <c r="E210" s="38">
        <f>SUM(D207:D208)-E209</f>
        <v>20625000</v>
      </c>
    </row>
    <row r="212" spans="1:5" x14ac:dyDescent="0.25">
      <c r="A212" s="2" t="s">
        <v>119</v>
      </c>
      <c r="B212" s="25" t="s">
        <v>14</v>
      </c>
      <c r="C212" s="1" t="s">
        <v>120</v>
      </c>
      <c r="D212" s="3">
        <f>(127500000000-0)/425000000</f>
        <v>300</v>
      </c>
    </row>
    <row r="213" spans="1:5" x14ac:dyDescent="0.25">
      <c r="B213" s="34" t="s">
        <v>95</v>
      </c>
      <c r="C213" s="3"/>
    </row>
    <row r="214" spans="1:5" ht="15.75" thickBot="1" x14ac:dyDescent="0.3">
      <c r="B214" s="39" t="s">
        <v>10</v>
      </c>
      <c r="C214" s="6" t="s">
        <v>69</v>
      </c>
      <c r="D214" s="32" t="s">
        <v>121</v>
      </c>
      <c r="E214" s="26"/>
    </row>
    <row r="215" spans="1:5" x14ac:dyDescent="0.25">
      <c r="B215" s="39"/>
      <c r="C215" s="5" t="s">
        <v>11</v>
      </c>
    </row>
    <row r="217" spans="1:5" x14ac:dyDescent="0.25">
      <c r="B217" s="25" t="s">
        <v>21</v>
      </c>
      <c r="C217" s="1" t="s">
        <v>122</v>
      </c>
    </row>
    <row r="218" spans="1:5" x14ac:dyDescent="0.25">
      <c r="C218" s="3">
        <f>42000000*300</f>
        <v>12600000000</v>
      </c>
      <c r="D218" s="32" t="s">
        <v>123</v>
      </c>
    </row>
    <row r="220" spans="1:5" x14ac:dyDescent="0.25">
      <c r="B220" s="25" t="s">
        <v>15</v>
      </c>
      <c r="C220" s="1" t="s">
        <v>124</v>
      </c>
    </row>
    <row r="221" spans="1:5" x14ac:dyDescent="0.25">
      <c r="C221" s="1" t="s">
        <v>125</v>
      </c>
      <c r="D221" s="3">
        <f>C218</f>
        <v>12600000000</v>
      </c>
    </row>
    <row r="222" spans="1:5" x14ac:dyDescent="0.25">
      <c r="C222" s="1" t="s">
        <v>126</v>
      </c>
      <c r="E222" s="3">
        <f>D221</f>
        <v>12600000000</v>
      </c>
    </row>
  </sheetData>
  <mergeCells count="9">
    <mergeCell ref="B214:B215"/>
    <mergeCell ref="B166:B167"/>
    <mergeCell ref="B149:B150"/>
    <mergeCell ref="B124:B125"/>
    <mergeCell ref="B141:B142"/>
    <mergeCell ref="B19:B20"/>
    <mergeCell ref="B42:B43"/>
    <mergeCell ref="B71:B72"/>
    <mergeCell ref="B85:B8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</dc:creator>
  <cp:lastModifiedBy>Koper</cp:lastModifiedBy>
  <dcterms:created xsi:type="dcterms:W3CDTF">2017-04-10T11:48:10Z</dcterms:created>
  <dcterms:modified xsi:type="dcterms:W3CDTF">2017-04-13T01:17:02Z</dcterms:modified>
</cp:coreProperties>
</file>