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firstSheet="1" activeTab="2"/>
  </bookViews>
  <sheets>
    <sheet name="daftar akun" sheetId="1" r:id="rId1"/>
    <sheet name="jurnal &amp; buku besar" sheetId="2" r:id="rId2"/>
    <sheet name="kertas kerja" sheetId="3" r:id="rId3"/>
    <sheet name="income statement" sheetId="4" r:id="rId4"/>
    <sheet name="closeing" sheetId="5" r:id="rId5"/>
  </sheets>
  <calcPr calcId="144525"/>
</workbook>
</file>

<file path=xl/calcChain.xml><?xml version="1.0" encoding="utf-8"?>
<calcChain xmlns="http://schemas.openxmlformats.org/spreadsheetml/2006/main">
  <c r="J17" i="5" l="1"/>
  <c r="I17" i="5"/>
  <c r="B20" i="5"/>
  <c r="B17" i="5"/>
  <c r="B9" i="5"/>
  <c r="E46" i="4"/>
  <c r="E45" i="4"/>
  <c r="E39" i="4"/>
  <c r="E24" i="4"/>
  <c r="E23" i="4"/>
  <c r="E25" i="4" s="1"/>
  <c r="E22" i="4"/>
  <c r="E21" i="4"/>
  <c r="E14" i="4"/>
  <c r="E13" i="4"/>
  <c r="J22" i="3"/>
  <c r="J21" i="3"/>
  <c r="J20" i="3"/>
  <c r="J19" i="3"/>
  <c r="J18" i="3"/>
  <c r="J17" i="3"/>
  <c r="L25" i="3"/>
  <c r="L23" i="3"/>
  <c r="M23" i="3"/>
  <c r="M15" i="3"/>
  <c r="L15" i="3"/>
  <c r="M14" i="3"/>
  <c r="M13" i="3"/>
  <c r="M12" i="3"/>
  <c r="M11" i="3"/>
  <c r="M10" i="3"/>
  <c r="M9" i="3"/>
  <c r="L9" i="3"/>
  <c r="L8" i="3"/>
  <c r="L7" i="3"/>
  <c r="L6" i="3"/>
  <c r="M5" i="3"/>
  <c r="L5" i="3"/>
  <c r="M4" i="3"/>
  <c r="L4" i="3"/>
  <c r="K16" i="3"/>
  <c r="K23" i="3" s="1"/>
  <c r="G23" i="3"/>
  <c r="H23" i="3"/>
  <c r="I23" i="3"/>
  <c r="F23" i="3"/>
  <c r="I5" i="3"/>
  <c r="I9" i="3"/>
  <c r="I10" i="3"/>
  <c r="I11" i="3"/>
  <c r="I12" i="3"/>
  <c r="I13" i="3"/>
  <c r="I14" i="3"/>
  <c r="I15" i="3"/>
  <c r="I16" i="3"/>
  <c r="I22" i="3"/>
  <c r="I4" i="3"/>
  <c r="H5" i="3"/>
  <c r="H6" i="3"/>
  <c r="H7" i="3"/>
  <c r="H8" i="3"/>
  <c r="H9" i="3"/>
  <c r="H15" i="3"/>
  <c r="H17" i="3"/>
  <c r="H18" i="3"/>
  <c r="H19" i="3"/>
  <c r="H20" i="3"/>
  <c r="H21" i="3"/>
  <c r="H22" i="3"/>
  <c r="H4" i="3"/>
  <c r="F13" i="3"/>
  <c r="G6" i="3"/>
  <c r="F52" i="2"/>
  <c r="E52" i="2"/>
  <c r="D4" i="3"/>
  <c r="D23" i="3"/>
  <c r="D22" i="3"/>
  <c r="D17" i="3"/>
  <c r="E16" i="3"/>
  <c r="D15" i="3"/>
  <c r="E14" i="3"/>
  <c r="E23" i="3" s="1"/>
  <c r="E13" i="3"/>
  <c r="E11" i="3"/>
  <c r="D9" i="3"/>
  <c r="D8" i="3"/>
  <c r="D7" i="3"/>
  <c r="D6" i="3"/>
  <c r="D5" i="3"/>
  <c r="E116" i="2"/>
  <c r="E111" i="2"/>
  <c r="F107" i="2"/>
  <c r="F96" i="2"/>
  <c r="E92" i="2"/>
  <c r="E85" i="2"/>
  <c r="F80" i="2"/>
  <c r="E81" i="2" s="1"/>
  <c r="E80" i="2"/>
  <c r="F71" i="2"/>
  <c r="E71" i="2"/>
  <c r="D70" i="2"/>
  <c r="D100" i="2"/>
  <c r="D106" i="2"/>
  <c r="D79" i="2"/>
  <c r="D105" i="2"/>
  <c r="D69" i="2"/>
  <c r="D68" i="2"/>
  <c r="D115" i="2"/>
  <c r="D67" i="2"/>
  <c r="D114" i="2"/>
  <c r="D66" i="2"/>
  <c r="D110" i="2"/>
  <c r="D78" i="2"/>
  <c r="D65" i="2"/>
  <c r="D104" i="2"/>
  <c r="D64" i="2"/>
  <c r="D103" i="2"/>
  <c r="D77" i="2"/>
  <c r="D63" i="2"/>
  <c r="D84" i="2"/>
  <c r="D102" i="2"/>
  <c r="D62" i="2"/>
  <c r="D61" i="2"/>
  <c r="D109" i="2"/>
  <c r="D101" i="2"/>
  <c r="D76" i="2"/>
  <c r="D60" i="2"/>
  <c r="D95" i="2"/>
  <c r="D59" i="2"/>
  <c r="D113" i="2"/>
  <c r="D75" i="2"/>
  <c r="D58" i="2"/>
  <c r="D94" i="2"/>
  <c r="D91" i="2"/>
  <c r="D98" i="2"/>
  <c r="D57" i="2"/>
  <c r="D56" i="2"/>
  <c r="D89" i="2"/>
  <c r="D55" i="2"/>
  <c r="D88" i="2"/>
  <c r="D99" i="2"/>
  <c r="D90" i="2"/>
  <c r="D83" i="2"/>
  <c r="D74" i="2"/>
  <c r="D54" i="2"/>
  <c r="F1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7" i="2"/>
  <c r="J23" i="3" l="1"/>
  <c r="K24" i="3" s="1"/>
  <c r="M24" i="3" s="1"/>
  <c r="M25" i="3" s="1"/>
  <c r="E72" i="2"/>
</calcChain>
</file>

<file path=xl/sharedStrings.xml><?xml version="1.0" encoding="utf-8"?>
<sst xmlns="http://schemas.openxmlformats.org/spreadsheetml/2006/main" count="201" uniqueCount="81">
  <si>
    <t>kode</t>
  </si>
  <si>
    <t>akun</t>
  </si>
  <si>
    <t>kas</t>
  </si>
  <si>
    <t>piutang usaha</t>
  </si>
  <si>
    <t xml:space="preserve">bahan habis pakai </t>
  </si>
  <si>
    <t>sewa dibayar dimuka</t>
  </si>
  <si>
    <t>asuransi dibayar dimuka</t>
  </si>
  <si>
    <t>peralatn kantor</t>
  </si>
  <si>
    <t>akumulasi penyusutan</t>
  </si>
  <si>
    <t>utang usaha</t>
  </si>
  <si>
    <t>utang gaji</t>
  </si>
  <si>
    <t>pendapatan diterima dimuka</t>
  </si>
  <si>
    <t>modal, dana mutia</t>
  </si>
  <si>
    <t>prive, dana mutia</t>
  </si>
  <si>
    <t>pendapatan honor</t>
  </si>
  <si>
    <t>beban gaji</t>
  </si>
  <si>
    <t>beban sewa</t>
  </si>
  <si>
    <t>beban bahan habis pakai</t>
  </si>
  <si>
    <t>beban penyusutan</t>
  </si>
  <si>
    <t>beban asuransi</t>
  </si>
  <si>
    <t>beban lain-lain</t>
  </si>
  <si>
    <t>cash</t>
  </si>
  <si>
    <t>accounts receivable</t>
  </si>
  <si>
    <t>supplies</t>
  </si>
  <si>
    <t>prepaid rent</t>
  </si>
  <si>
    <t>prepaid insurance</t>
  </si>
  <si>
    <t>office equipment</t>
  </si>
  <si>
    <t>accumulation depreciation</t>
  </si>
  <si>
    <t>accounts payable</t>
  </si>
  <si>
    <t>salaries payable</t>
  </si>
  <si>
    <t>capital, dana mutia</t>
  </si>
  <si>
    <t>drawing, dana mutia</t>
  </si>
  <si>
    <t>fees earned</t>
  </si>
  <si>
    <t>salaries expense</t>
  </si>
  <si>
    <t>rent expense</t>
  </si>
  <si>
    <t>supplies expense</t>
  </si>
  <si>
    <t>depreciation expene</t>
  </si>
  <si>
    <t>insurance expense</t>
  </si>
  <si>
    <t>misc. expense</t>
  </si>
  <si>
    <t>date</t>
  </si>
  <si>
    <t>no.acc.</t>
  </si>
  <si>
    <t>accounts</t>
  </si>
  <si>
    <t>D</t>
  </si>
  <si>
    <t>Cr</t>
  </si>
  <si>
    <t>Trial Balance</t>
  </si>
  <si>
    <t>adjusment</t>
  </si>
  <si>
    <t>Adj Trial Balance</t>
  </si>
  <si>
    <t>Income Statement</t>
  </si>
  <si>
    <t>financial Position</t>
  </si>
  <si>
    <t>unearned revenue</t>
  </si>
  <si>
    <t>Jakarta konsultindo</t>
  </si>
  <si>
    <t>general Journal</t>
  </si>
  <si>
    <t>July, 2015</t>
  </si>
  <si>
    <t>14/7/2015</t>
  </si>
  <si>
    <t>17/7/15</t>
  </si>
  <si>
    <t>18/7/15</t>
  </si>
  <si>
    <t>20/7/15</t>
  </si>
  <si>
    <t>24/7/15</t>
  </si>
  <si>
    <t>26/7/15</t>
  </si>
  <si>
    <t>27/7/15</t>
  </si>
  <si>
    <t>29/7/15</t>
  </si>
  <si>
    <t>31/7/15</t>
  </si>
  <si>
    <t>July,31, 2015</t>
  </si>
  <si>
    <t>total expense</t>
  </si>
  <si>
    <t>net income</t>
  </si>
  <si>
    <t>Owner's Equity Statement</t>
  </si>
  <si>
    <t>capital, dana mutia 1/7/2015</t>
  </si>
  <si>
    <t>capital, dana mutia 31/7/2015</t>
  </si>
  <si>
    <t>total assets</t>
  </si>
  <si>
    <t>total equity &amp; liabilities</t>
  </si>
  <si>
    <t>Closing Journal</t>
  </si>
  <si>
    <t>jakarta Konsultindo</t>
  </si>
  <si>
    <t>july,31,2015</t>
  </si>
  <si>
    <t>closed revenue</t>
  </si>
  <si>
    <t>Fees Earned</t>
  </si>
  <si>
    <t>Income Summary</t>
  </si>
  <si>
    <t>Drawing, dana mutia</t>
  </si>
  <si>
    <t>Closed Trial Balance</t>
  </si>
  <si>
    <t>No.Acc.</t>
  </si>
  <si>
    <t>Accounts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</si>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</sst>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5" fontId="0" fillId="0" borderId="0" xfId="1" applyNumberFormat="1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65" fontId="0" fillId="0" borderId="1" xfId="1" applyNumberFormat="1" applyFont="1" applyBorder="1"/>
    <xf numFmtId="0" fontId="2" fillId="0" borderId="1" xfId="0" applyFont="1" applyBorder="1"/>
    <xf numFmtId="14" fontId="0" fillId="0" borderId="0" xfId="0" applyNumberFormat="1" applyBorder="1"/>
    <xf numFmtId="0" fontId="0" fillId="0" borderId="0" xfId="0" applyBorder="1"/>
    <xf numFmtId="165" fontId="0" fillId="0" borderId="0" xfId="1" applyNumberFormat="1" applyFont="1" applyBorder="1"/>
    <xf numFmtId="165" fontId="0" fillId="2" borderId="1" xfId="1" applyNumberFormat="1" applyFont="1" applyFill="1" applyBorder="1"/>
    <xf numFmtId="165" fontId="0" fillId="3" borderId="1" xfId="1" applyNumberFormat="1" applyFont="1" applyFill="1" applyBorder="1"/>
    <xf numFmtId="165" fontId="0" fillId="3" borderId="0" xfId="0" applyNumberFormat="1" applyFill="1"/>
    <xf numFmtId="165" fontId="0" fillId="0" borderId="1" xfId="1" applyNumberFormat="1" applyFont="1" applyFill="1" applyBorder="1"/>
    <xf numFmtId="165" fontId="0" fillId="4" borderId="1" xfId="1" applyNumberFormat="1" applyFont="1" applyFill="1" applyBorder="1"/>
    <xf numFmtId="165" fontId="0" fillId="5" borderId="1" xfId="1" applyNumberFormat="1" applyFont="1" applyFill="1" applyBorder="1"/>
    <xf numFmtId="165" fontId="0" fillId="6" borderId="1" xfId="1" applyNumberFormat="1" applyFont="1" applyFill="1" applyBorder="1"/>
    <xf numFmtId="165" fontId="0" fillId="7" borderId="1" xfId="1" applyNumberFormat="1" applyFont="1" applyFill="1" applyBorder="1"/>
    <xf numFmtId="165" fontId="0" fillId="8" borderId="1" xfId="1" applyNumberFormat="1" applyFont="1" applyFill="1" applyBorder="1"/>
    <xf numFmtId="165" fontId="0" fillId="9" borderId="1" xfId="1" applyNumberFormat="1" applyFont="1" applyFill="1" applyBorder="1"/>
    <xf numFmtId="0" fontId="2" fillId="0" borderId="0" xfId="0" applyFont="1"/>
    <xf numFmtId="165" fontId="0" fillId="0" borderId="0" xfId="0" applyNumberFormat="1"/>
    <xf numFmtId="165" fontId="0" fillId="9" borderId="0" xfId="0" applyNumberFormat="1" applyFill="1"/>
    <xf numFmtId="165" fontId="0" fillId="0" borderId="2" xfId="1" applyNumberFormat="1" applyFont="1" applyBorder="1"/>
    <xf numFmtId="165" fontId="0" fillId="0" borderId="3" xfId="0" applyNumberFormat="1" applyBorder="1"/>
    <xf numFmtId="165" fontId="0" fillId="9" borderId="4" xfId="0" applyNumberFormat="1" applyFill="1" applyBorder="1"/>
    <xf numFmtId="165" fontId="0" fillId="9" borderId="4" xfId="1" applyNumberFormat="1" applyFont="1" applyFill="1" applyBorder="1"/>
    <xf numFmtId="165" fontId="0" fillId="9" borderId="0" xfId="1" applyNumberFormat="1" applyFont="1" applyFill="1" applyBorder="1"/>
    <xf numFmtId="0" fontId="0" fillId="9" borderId="0" xfId="0" applyFill="1"/>
    <xf numFmtId="165" fontId="0" fillId="0" borderId="0" xfId="0" applyNumberFormat="1" applyBorder="1"/>
    <xf numFmtId="0" fontId="0" fillId="0" borderId="0" xfId="0" applyFill="1" applyBorder="1"/>
    <xf numFmtId="165" fontId="0" fillId="0" borderId="0" xfId="1" applyNumberFormat="1" applyFont="1" applyFill="1" applyBorder="1"/>
    <xf numFmtId="165" fontId="0" fillId="0" borderId="0" xfId="0" applyNumberFormat="1" applyFill="1" applyBorder="1"/>
    <xf numFmtId="0" fontId="0" fillId="0" borderId="1" xfId="0" applyFill="1" applyBorder="1"/>
    <xf numFmtId="165" fontId="0" fillId="0" borderId="1" xfId="0" applyNumberFormat="1" applyBorder="1"/>
    <xf numFmtId="165" fontId="0" fillId="9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30" zoomScaleNormal="130" workbookViewId="0">
      <selection activeCell="C2" sqref="C2:C20"/>
    </sheetView>
  </sheetViews>
  <sheetFormatPr defaultRowHeight="15" x14ac:dyDescent="0.25"/>
  <cols>
    <col min="2" max="2" width="27.28515625" customWidth="1"/>
    <col min="3" max="3" width="26" customWidth="1"/>
  </cols>
  <sheetData>
    <row r="1" spans="1:3" x14ac:dyDescent="0.25">
      <c r="A1" t="s">
        <v>0</v>
      </c>
      <c r="B1" t="s">
        <v>1</v>
      </c>
      <c r="C1" t="s">
        <v>41</v>
      </c>
    </row>
    <row r="2" spans="1:3" x14ac:dyDescent="0.25">
      <c r="A2">
        <v>11</v>
      </c>
      <c r="B2" t="s">
        <v>2</v>
      </c>
      <c r="C2" t="s">
        <v>21</v>
      </c>
    </row>
    <row r="3" spans="1:3" x14ac:dyDescent="0.25">
      <c r="A3">
        <v>12</v>
      </c>
      <c r="B3" t="s">
        <v>3</v>
      </c>
      <c r="C3" t="s">
        <v>22</v>
      </c>
    </row>
    <row r="4" spans="1:3" x14ac:dyDescent="0.25">
      <c r="A4">
        <v>14</v>
      </c>
      <c r="B4" t="s">
        <v>4</v>
      </c>
      <c r="C4" t="s">
        <v>23</v>
      </c>
    </row>
    <row r="5" spans="1:3" x14ac:dyDescent="0.25">
      <c r="A5">
        <v>15</v>
      </c>
      <c r="B5" t="s">
        <v>5</v>
      </c>
      <c r="C5" t="s">
        <v>24</v>
      </c>
    </row>
    <row r="6" spans="1:3" x14ac:dyDescent="0.25">
      <c r="A6">
        <v>16</v>
      </c>
      <c r="B6" t="s">
        <v>6</v>
      </c>
      <c r="C6" t="s">
        <v>25</v>
      </c>
    </row>
    <row r="7" spans="1:3" x14ac:dyDescent="0.25">
      <c r="A7">
        <v>18</v>
      </c>
      <c r="B7" t="s">
        <v>7</v>
      </c>
      <c r="C7" t="s">
        <v>26</v>
      </c>
    </row>
    <row r="8" spans="1:3" x14ac:dyDescent="0.25">
      <c r="A8">
        <v>19</v>
      </c>
      <c r="B8" t="s">
        <v>8</v>
      </c>
      <c r="C8" t="s">
        <v>27</v>
      </c>
    </row>
    <row r="9" spans="1:3" x14ac:dyDescent="0.25">
      <c r="A9">
        <v>21</v>
      </c>
      <c r="B9" t="s">
        <v>9</v>
      </c>
      <c r="C9" t="s">
        <v>28</v>
      </c>
    </row>
    <row r="10" spans="1:3" x14ac:dyDescent="0.25">
      <c r="A10">
        <v>22</v>
      </c>
      <c r="B10" t="s">
        <v>10</v>
      </c>
      <c r="C10" t="s">
        <v>29</v>
      </c>
    </row>
    <row r="11" spans="1:3" x14ac:dyDescent="0.25">
      <c r="A11">
        <v>23</v>
      </c>
      <c r="B11" t="s">
        <v>11</v>
      </c>
      <c r="C11" t="s">
        <v>49</v>
      </c>
    </row>
    <row r="12" spans="1:3" x14ac:dyDescent="0.25">
      <c r="A12">
        <v>31</v>
      </c>
      <c r="B12" t="s">
        <v>12</v>
      </c>
      <c r="C12" t="s">
        <v>30</v>
      </c>
    </row>
    <row r="13" spans="1:3" x14ac:dyDescent="0.25">
      <c r="A13">
        <v>32</v>
      </c>
      <c r="B13" t="s">
        <v>13</v>
      </c>
      <c r="C13" t="s">
        <v>31</v>
      </c>
    </row>
    <row r="14" spans="1:3" x14ac:dyDescent="0.25">
      <c r="A14">
        <v>41</v>
      </c>
      <c r="B14" t="s">
        <v>14</v>
      </c>
      <c r="C14" t="s">
        <v>32</v>
      </c>
    </row>
    <row r="15" spans="1:3" x14ac:dyDescent="0.25">
      <c r="A15">
        <v>51</v>
      </c>
      <c r="B15" t="s">
        <v>15</v>
      </c>
      <c r="C15" t="s">
        <v>33</v>
      </c>
    </row>
    <row r="16" spans="1:3" x14ac:dyDescent="0.25">
      <c r="A16">
        <v>52</v>
      </c>
      <c r="B16" t="s">
        <v>16</v>
      </c>
      <c r="C16" t="s">
        <v>34</v>
      </c>
    </row>
    <row r="17" spans="1:3" x14ac:dyDescent="0.25">
      <c r="A17">
        <v>53</v>
      </c>
      <c r="B17" t="s">
        <v>17</v>
      </c>
      <c r="C17" t="s">
        <v>35</v>
      </c>
    </row>
    <row r="18" spans="1:3" x14ac:dyDescent="0.25">
      <c r="A18">
        <v>54</v>
      </c>
      <c r="B18" t="s">
        <v>18</v>
      </c>
      <c r="C18" t="s">
        <v>36</v>
      </c>
    </row>
    <row r="19" spans="1:3" x14ac:dyDescent="0.25">
      <c r="A19">
        <v>55</v>
      </c>
      <c r="B19" t="s">
        <v>19</v>
      </c>
      <c r="C19" t="s">
        <v>37</v>
      </c>
    </row>
    <row r="20" spans="1:3" x14ac:dyDescent="0.25">
      <c r="A20">
        <v>59</v>
      </c>
      <c r="B20" t="s">
        <v>20</v>
      </c>
      <c r="C20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6"/>
  <sheetViews>
    <sheetView zoomScale="110" zoomScaleNormal="110" workbookViewId="0">
      <selection activeCell="B2" sqref="B2:B4"/>
    </sheetView>
  </sheetViews>
  <sheetFormatPr defaultRowHeight="15" x14ac:dyDescent="0.25"/>
  <cols>
    <col min="2" max="2" width="9.7109375" bestFit="1" customWidth="1"/>
    <col min="3" max="3" width="7.85546875" customWidth="1"/>
    <col min="4" max="4" width="27" customWidth="1"/>
    <col min="5" max="5" width="17.140625" customWidth="1"/>
    <col min="6" max="6" width="17.42578125" customWidth="1"/>
  </cols>
  <sheetData>
    <row r="2" spans="2:6" x14ac:dyDescent="0.25">
      <c r="B2" t="s">
        <v>50</v>
      </c>
    </row>
    <row r="3" spans="2:6" x14ac:dyDescent="0.25">
      <c r="B3" t="s">
        <v>51</v>
      </c>
    </row>
    <row r="4" spans="2:6" x14ac:dyDescent="0.25">
      <c r="B4" t="s">
        <v>52</v>
      </c>
    </row>
    <row r="6" spans="2:6" x14ac:dyDescent="0.25">
      <c r="B6" s="7" t="s">
        <v>39</v>
      </c>
      <c r="C6" s="7" t="s">
        <v>40</v>
      </c>
      <c r="D6" s="7" t="s">
        <v>41</v>
      </c>
      <c r="E6" s="7" t="s">
        <v>42</v>
      </c>
      <c r="F6" s="7" t="s">
        <v>43</v>
      </c>
    </row>
    <row r="7" spans="2:6" x14ac:dyDescent="0.25">
      <c r="B7" s="5">
        <v>42011</v>
      </c>
      <c r="C7" s="4">
        <v>11</v>
      </c>
      <c r="D7" s="4" t="str">
        <f>VLOOKUP(C7,'daftar akun'!$A$2:$C$20,3)</f>
        <v>cash</v>
      </c>
      <c r="E7" s="6">
        <v>13500000</v>
      </c>
      <c r="F7" s="6"/>
    </row>
    <row r="8" spans="2:6" x14ac:dyDescent="0.25">
      <c r="B8" s="5">
        <v>42011</v>
      </c>
      <c r="C8" s="4">
        <v>12</v>
      </c>
      <c r="D8" s="4" t="str">
        <f>VLOOKUP(C8,'daftar akun'!$A$2:$C$20,3)</f>
        <v>accounts receivable</v>
      </c>
      <c r="E8" s="6">
        <v>20800000</v>
      </c>
      <c r="F8" s="6"/>
    </row>
    <row r="9" spans="2:6" x14ac:dyDescent="0.25">
      <c r="B9" s="5">
        <v>42011</v>
      </c>
      <c r="C9" s="4">
        <v>14</v>
      </c>
      <c r="D9" s="4" t="str">
        <f>VLOOKUP(C9,'daftar akun'!$A$2:$C$20,3)</f>
        <v>supplies</v>
      </c>
      <c r="E9" s="6">
        <v>3200000</v>
      </c>
      <c r="F9" s="6"/>
    </row>
    <row r="10" spans="2:6" x14ac:dyDescent="0.25">
      <c r="B10" s="5">
        <v>42011</v>
      </c>
      <c r="C10" s="4">
        <v>18</v>
      </c>
      <c r="D10" s="4" t="str">
        <f>VLOOKUP(C10,'daftar akun'!$A$2:$C$20,3)</f>
        <v>office equipment</v>
      </c>
      <c r="E10" s="6">
        <v>7500000</v>
      </c>
      <c r="F10" s="6"/>
    </row>
    <row r="11" spans="2:6" x14ac:dyDescent="0.25">
      <c r="B11" s="5">
        <v>42011</v>
      </c>
      <c r="C11" s="4">
        <v>31</v>
      </c>
      <c r="D11" s="4" t="str">
        <f>VLOOKUP(C11,'daftar akun'!$A$2:$C$20,3)</f>
        <v>capital, dana mutia</v>
      </c>
      <c r="E11" s="6"/>
      <c r="F11" s="6">
        <f>SUM(E7:E10)</f>
        <v>45000000</v>
      </c>
    </row>
    <row r="12" spans="2:6" x14ac:dyDescent="0.25">
      <c r="B12" s="5">
        <v>42011</v>
      </c>
      <c r="C12" s="4">
        <v>15</v>
      </c>
      <c r="D12" s="4" t="str">
        <f>VLOOKUP(C12,'daftar akun'!$A$2:$C$20,3)</f>
        <v>prepaid rent</v>
      </c>
      <c r="E12" s="6">
        <v>4800000</v>
      </c>
      <c r="F12" s="6"/>
    </row>
    <row r="13" spans="2:6" x14ac:dyDescent="0.25">
      <c r="B13" s="5">
        <v>42011</v>
      </c>
      <c r="C13" s="4">
        <v>11</v>
      </c>
      <c r="D13" s="4" t="str">
        <f>VLOOKUP(C13,'daftar akun'!$A$2:$C$20,3)</f>
        <v>cash</v>
      </c>
      <c r="E13" s="6"/>
      <c r="F13" s="6">
        <v>4800000</v>
      </c>
    </row>
    <row r="14" spans="2:6" x14ac:dyDescent="0.25">
      <c r="B14" s="5">
        <v>42042</v>
      </c>
      <c r="C14" s="4">
        <v>16</v>
      </c>
      <c r="D14" s="4" t="str">
        <f>VLOOKUP(C14,'daftar akun'!$A$2:$C$20,3)</f>
        <v>prepaid insurance</v>
      </c>
      <c r="E14" s="6">
        <v>4500000</v>
      </c>
      <c r="F14" s="6"/>
    </row>
    <row r="15" spans="2:6" x14ac:dyDescent="0.25">
      <c r="B15" s="5">
        <v>42042</v>
      </c>
      <c r="C15" s="4">
        <v>11</v>
      </c>
      <c r="D15" s="4" t="str">
        <f>VLOOKUP(C15,'daftar akun'!$A$2:$C$20,3)</f>
        <v>cash</v>
      </c>
      <c r="E15" s="6"/>
      <c r="F15" s="6">
        <v>4500000</v>
      </c>
    </row>
    <row r="16" spans="2:6" x14ac:dyDescent="0.25">
      <c r="B16" s="5">
        <v>42101</v>
      </c>
      <c r="C16" s="4">
        <v>11</v>
      </c>
      <c r="D16" s="4" t="str">
        <f>VLOOKUP(C16,'daftar akun'!$A$2:$C$20,3)</f>
        <v>cash</v>
      </c>
      <c r="E16" s="6">
        <v>5500000</v>
      </c>
      <c r="F16" s="6"/>
    </row>
    <row r="17" spans="2:6" x14ac:dyDescent="0.25">
      <c r="B17" s="5">
        <v>42101</v>
      </c>
      <c r="C17" s="4">
        <v>23</v>
      </c>
      <c r="D17" s="4" t="str">
        <f>VLOOKUP(C17,'daftar akun'!$A$2:$C$20,3)</f>
        <v>unearned revenue</v>
      </c>
      <c r="E17" s="6"/>
      <c r="F17" s="6">
        <v>5500000</v>
      </c>
    </row>
    <row r="18" spans="2:6" x14ac:dyDescent="0.25">
      <c r="B18" s="5">
        <v>42131</v>
      </c>
      <c r="C18" s="4">
        <v>18</v>
      </c>
      <c r="D18" s="4" t="str">
        <f>VLOOKUP(C18,'daftar akun'!$A$2:$C$20,3)</f>
        <v>office equipment</v>
      </c>
      <c r="E18" s="6">
        <v>6500000</v>
      </c>
      <c r="F18" s="6"/>
    </row>
    <row r="19" spans="2:6" x14ac:dyDescent="0.25">
      <c r="B19" s="5">
        <v>42131</v>
      </c>
      <c r="C19" s="4">
        <v>21</v>
      </c>
      <c r="D19" s="4" t="str">
        <f>VLOOKUP(C19,'daftar akun'!$A$2:$C$20,3)</f>
        <v>accounts payable</v>
      </c>
      <c r="E19" s="6"/>
      <c r="F19" s="6">
        <v>6500000</v>
      </c>
    </row>
    <row r="20" spans="2:6" x14ac:dyDescent="0.25">
      <c r="B20" s="5">
        <v>42162</v>
      </c>
      <c r="C20" s="4">
        <v>11</v>
      </c>
      <c r="D20" s="4" t="str">
        <f>VLOOKUP(C20,'daftar akun'!$A$2:$C$20,3)</f>
        <v>cash</v>
      </c>
      <c r="E20" s="6">
        <v>15300000</v>
      </c>
      <c r="F20" s="6"/>
    </row>
    <row r="21" spans="2:6" x14ac:dyDescent="0.25">
      <c r="B21" s="5">
        <v>42162</v>
      </c>
      <c r="C21" s="4">
        <v>12</v>
      </c>
      <c r="D21" s="4" t="str">
        <f>VLOOKUP(C21,'daftar akun'!$A$2:$C$20,3)</f>
        <v>accounts receivable</v>
      </c>
      <c r="E21" s="6"/>
      <c r="F21" s="6">
        <v>15300000</v>
      </c>
    </row>
    <row r="22" spans="2:6" x14ac:dyDescent="0.25">
      <c r="B22" s="5">
        <v>42284</v>
      </c>
      <c r="C22" s="4">
        <v>59</v>
      </c>
      <c r="D22" s="4" t="str">
        <f>VLOOKUP(C22,'daftar akun'!$A$2:$C$20,3)</f>
        <v>misc. expense</v>
      </c>
      <c r="E22" s="6">
        <v>400000</v>
      </c>
      <c r="F22" s="6"/>
    </row>
    <row r="23" spans="2:6" x14ac:dyDescent="0.25">
      <c r="B23" s="5">
        <v>42284</v>
      </c>
      <c r="C23" s="4">
        <v>11</v>
      </c>
      <c r="D23" s="4" t="str">
        <f>VLOOKUP(C23,'daftar akun'!$A$2:$C$20,3)</f>
        <v>cash</v>
      </c>
      <c r="E23" s="6"/>
      <c r="F23" s="6">
        <v>400000</v>
      </c>
    </row>
    <row r="24" spans="2:6" x14ac:dyDescent="0.25">
      <c r="B24" s="5">
        <v>42345</v>
      </c>
      <c r="C24" s="4">
        <v>21</v>
      </c>
      <c r="D24" s="4" t="str">
        <f>VLOOKUP(C24,'daftar akun'!$A$2:$C$20,3)</f>
        <v>accounts payable</v>
      </c>
      <c r="E24" s="6">
        <v>5200000</v>
      </c>
      <c r="F24" s="6"/>
    </row>
    <row r="25" spans="2:6" x14ac:dyDescent="0.25">
      <c r="B25" s="5">
        <v>42345</v>
      </c>
      <c r="C25" s="4">
        <v>11</v>
      </c>
      <c r="D25" s="4" t="str">
        <f>VLOOKUP(C25,'daftar akun'!$A$2:$C$20,3)</f>
        <v>cash</v>
      </c>
      <c r="E25" s="6"/>
      <c r="F25" s="6">
        <v>5200000</v>
      </c>
    </row>
    <row r="26" spans="2:6" x14ac:dyDescent="0.25">
      <c r="B26" s="5">
        <v>42345</v>
      </c>
      <c r="C26" s="4">
        <v>12</v>
      </c>
      <c r="D26" s="4" t="str">
        <f>VLOOKUP(C26,'daftar akun'!$A$2:$C$20,3)</f>
        <v>accounts receivable</v>
      </c>
      <c r="E26" s="6">
        <v>13300000</v>
      </c>
      <c r="F26" s="6"/>
    </row>
    <row r="27" spans="2:6" x14ac:dyDescent="0.25">
      <c r="B27" s="5">
        <v>42345</v>
      </c>
      <c r="C27" s="4">
        <v>41</v>
      </c>
      <c r="D27" s="4" t="str">
        <f>VLOOKUP(C27,'daftar akun'!$A$2:$C$20,3)</f>
        <v>fees earned</v>
      </c>
      <c r="E27" s="6"/>
      <c r="F27" s="6">
        <v>13300000</v>
      </c>
    </row>
    <row r="28" spans="2:6" x14ac:dyDescent="0.25">
      <c r="B28" s="5" t="s">
        <v>53</v>
      </c>
      <c r="C28" s="4">
        <v>51</v>
      </c>
      <c r="D28" s="4" t="str">
        <f>VLOOKUP(C28,'daftar akun'!$A$2:$C$20,3)</f>
        <v>salaries expense</v>
      </c>
      <c r="E28" s="6">
        <v>1750000</v>
      </c>
      <c r="F28" s="6"/>
    </row>
    <row r="29" spans="2:6" x14ac:dyDescent="0.25">
      <c r="B29" s="5" t="s">
        <v>53</v>
      </c>
      <c r="C29" s="4">
        <v>11</v>
      </c>
      <c r="D29" s="4" t="str">
        <f>VLOOKUP(C29,'daftar akun'!$A$2:$C$20,3)</f>
        <v>cash</v>
      </c>
      <c r="E29" s="6"/>
      <c r="F29" s="6">
        <v>1750000</v>
      </c>
    </row>
    <row r="30" spans="2:6" x14ac:dyDescent="0.25">
      <c r="B30" s="5" t="s">
        <v>54</v>
      </c>
      <c r="C30" s="4">
        <v>11</v>
      </c>
      <c r="D30" s="4" t="str">
        <f>VLOOKUP(C30,'daftar akun'!$A$2:$C$20,3)</f>
        <v>cash</v>
      </c>
      <c r="E30" s="6">
        <v>9450000</v>
      </c>
      <c r="F30" s="6"/>
    </row>
    <row r="31" spans="2:6" x14ac:dyDescent="0.25">
      <c r="B31" s="5" t="s">
        <v>54</v>
      </c>
      <c r="C31" s="4">
        <v>41</v>
      </c>
      <c r="D31" s="4" t="str">
        <f>VLOOKUP(C31,'daftar akun'!$A$2:$C$20,3)</f>
        <v>fees earned</v>
      </c>
      <c r="E31" s="6"/>
      <c r="F31" s="6">
        <v>9450000</v>
      </c>
    </row>
    <row r="32" spans="2:6" x14ac:dyDescent="0.25">
      <c r="B32" s="5" t="s">
        <v>55</v>
      </c>
      <c r="C32" s="4">
        <v>14</v>
      </c>
      <c r="D32" s="4" t="str">
        <f>VLOOKUP(C32,'daftar akun'!$A$2:$C$20,3)</f>
        <v>supplies</v>
      </c>
      <c r="E32" s="6">
        <v>600000</v>
      </c>
      <c r="F32" s="6"/>
    </row>
    <row r="33" spans="2:6" x14ac:dyDescent="0.25">
      <c r="B33" s="5" t="s">
        <v>55</v>
      </c>
      <c r="C33" s="4">
        <v>11</v>
      </c>
      <c r="D33" s="4" t="str">
        <f>VLOOKUP(C33,'daftar akun'!$A$2:$C$20,3)</f>
        <v>cash</v>
      </c>
      <c r="E33" s="6"/>
      <c r="F33" s="6">
        <v>600000</v>
      </c>
    </row>
    <row r="34" spans="2:6" x14ac:dyDescent="0.25">
      <c r="B34" s="5" t="s">
        <v>56</v>
      </c>
      <c r="C34" s="4">
        <v>12</v>
      </c>
      <c r="D34" s="4" t="str">
        <f>VLOOKUP(C34,'daftar akun'!$A$2:$C$20,3)</f>
        <v>accounts receivable</v>
      </c>
      <c r="E34" s="6">
        <v>6650000</v>
      </c>
      <c r="F34" s="6"/>
    </row>
    <row r="35" spans="2:6" x14ac:dyDescent="0.25">
      <c r="B35" s="5" t="s">
        <v>56</v>
      </c>
      <c r="C35" s="4">
        <v>41</v>
      </c>
      <c r="D35" s="4" t="str">
        <f>VLOOKUP(C35,'daftar akun'!$A$2:$C$20,3)</f>
        <v>fees earned</v>
      </c>
      <c r="E35" s="6"/>
      <c r="F35" s="6">
        <v>6650000</v>
      </c>
    </row>
    <row r="36" spans="2:6" x14ac:dyDescent="0.25">
      <c r="B36" s="5" t="s">
        <v>57</v>
      </c>
      <c r="C36" s="4">
        <v>11</v>
      </c>
      <c r="D36" s="4" t="str">
        <f>VLOOKUP(C36,'daftar akun'!$A$2:$C$20,3)</f>
        <v>cash</v>
      </c>
      <c r="E36" s="6">
        <v>4000000</v>
      </c>
      <c r="F36" s="6"/>
    </row>
    <row r="37" spans="2:6" x14ac:dyDescent="0.25">
      <c r="B37" s="5" t="s">
        <v>57</v>
      </c>
      <c r="C37" s="4">
        <v>41</v>
      </c>
      <c r="D37" s="4" t="str">
        <f>VLOOKUP(C37,'daftar akun'!$A$2:$C$20,3)</f>
        <v>fees earned</v>
      </c>
      <c r="E37" s="6"/>
      <c r="F37" s="6">
        <v>4000000</v>
      </c>
    </row>
    <row r="38" spans="2:6" x14ac:dyDescent="0.25">
      <c r="B38" s="5" t="s">
        <v>58</v>
      </c>
      <c r="C38" s="4">
        <v>11</v>
      </c>
      <c r="D38" s="4" t="str">
        <f>VLOOKUP(C38,'daftar akun'!$A$2:$C$20,3)</f>
        <v>cash</v>
      </c>
      <c r="E38" s="6">
        <v>12200000</v>
      </c>
      <c r="F38" s="6"/>
    </row>
    <row r="39" spans="2:6" x14ac:dyDescent="0.25">
      <c r="B39" s="5" t="s">
        <v>58</v>
      </c>
      <c r="C39" s="4">
        <v>12</v>
      </c>
      <c r="D39" s="4" t="str">
        <f>VLOOKUP(C39,'daftar akun'!$A$2:$C$20,3)</f>
        <v>accounts receivable</v>
      </c>
      <c r="E39" s="6"/>
      <c r="F39" s="6">
        <v>12200000</v>
      </c>
    </row>
    <row r="40" spans="2:6" x14ac:dyDescent="0.25">
      <c r="B40" s="5" t="s">
        <v>59</v>
      </c>
      <c r="C40" s="4">
        <v>51</v>
      </c>
      <c r="D40" s="4" t="str">
        <f>VLOOKUP(C40,'daftar akun'!$A$2:$C$20,3)</f>
        <v>salaries expense</v>
      </c>
      <c r="E40" s="6">
        <v>1750000</v>
      </c>
      <c r="F40" s="6"/>
    </row>
    <row r="41" spans="2:6" x14ac:dyDescent="0.25">
      <c r="B41" s="5" t="s">
        <v>59</v>
      </c>
      <c r="C41" s="4">
        <v>11</v>
      </c>
      <c r="D41" s="4" t="str">
        <f>VLOOKUP(C41,'daftar akun'!$A$2:$C$20,3)</f>
        <v>cash</v>
      </c>
      <c r="E41" s="6"/>
      <c r="F41" s="6">
        <v>1750000</v>
      </c>
    </row>
    <row r="42" spans="2:6" x14ac:dyDescent="0.25">
      <c r="B42" s="5" t="s">
        <v>60</v>
      </c>
      <c r="C42" s="4">
        <v>59</v>
      </c>
      <c r="D42" s="4" t="str">
        <f>VLOOKUP(C42,'daftar akun'!$A$2:$C$20,3)</f>
        <v>misc. expense</v>
      </c>
      <c r="E42" s="6">
        <v>325000</v>
      </c>
      <c r="F42" s="6"/>
    </row>
    <row r="43" spans="2:6" x14ac:dyDescent="0.25">
      <c r="B43" s="5" t="s">
        <v>60</v>
      </c>
      <c r="C43" s="4">
        <v>11</v>
      </c>
      <c r="D43" s="4" t="str">
        <f>VLOOKUP(C43,'daftar akun'!$A$2:$C$20,3)</f>
        <v>cash</v>
      </c>
      <c r="E43" s="6"/>
      <c r="F43" s="6">
        <v>325000</v>
      </c>
    </row>
    <row r="44" spans="2:6" x14ac:dyDescent="0.25">
      <c r="B44" s="5" t="s">
        <v>61</v>
      </c>
      <c r="C44" s="4">
        <v>59</v>
      </c>
      <c r="D44" s="4" t="str">
        <f>VLOOKUP(C44,'daftar akun'!$A$2:$C$20,3)</f>
        <v>misc. expense</v>
      </c>
      <c r="E44" s="6">
        <v>675000</v>
      </c>
      <c r="F44" s="6"/>
    </row>
    <row r="45" spans="2:6" x14ac:dyDescent="0.25">
      <c r="B45" s="5" t="s">
        <v>61</v>
      </c>
      <c r="C45" s="4">
        <v>11</v>
      </c>
      <c r="D45" s="4" t="str">
        <f>VLOOKUP(C45,'daftar akun'!$A$2:$C$20,3)</f>
        <v>cash</v>
      </c>
      <c r="E45" s="6"/>
      <c r="F45" s="6">
        <v>675000</v>
      </c>
    </row>
    <row r="46" spans="2:6" x14ac:dyDescent="0.25">
      <c r="B46" s="5" t="s">
        <v>61</v>
      </c>
      <c r="C46" s="4">
        <v>11</v>
      </c>
      <c r="D46" s="4" t="str">
        <f>VLOOKUP(C46,'daftar akun'!$A$2:$C$20,3)</f>
        <v>cash</v>
      </c>
      <c r="E46" s="6">
        <v>5200000</v>
      </c>
      <c r="F46" s="6"/>
    </row>
    <row r="47" spans="2:6" x14ac:dyDescent="0.25">
      <c r="B47" s="5" t="s">
        <v>61</v>
      </c>
      <c r="C47" s="4">
        <v>41</v>
      </c>
      <c r="D47" s="4" t="str">
        <f>VLOOKUP(C47,'daftar akun'!$A$2:$C$20,3)</f>
        <v>fees earned</v>
      </c>
      <c r="E47" s="6"/>
      <c r="F47" s="6">
        <v>5200000</v>
      </c>
    </row>
    <row r="48" spans="2:6" x14ac:dyDescent="0.25">
      <c r="B48" s="5" t="s">
        <v>61</v>
      </c>
      <c r="C48" s="4">
        <v>12</v>
      </c>
      <c r="D48" s="4" t="str">
        <f>VLOOKUP(C48,'daftar akun'!$A$2:$C$20,3)</f>
        <v>accounts receivable</v>
      </c>
      <c r="E48" s="6">
        <v>3000000</v>
      </c>
      <c r="F48" s="6"/>
    </row>
    <row r="49" spans="2:6" x14ac:dyDescent="0.25">
      <c r="B49" s="5" t="s">
        <v>61</v>
      </c>
      <c r="C49" s="4">
        <v>41</v>
      </c>
      <c r="D49" s="4" t="str">
        <f>VLOOKUP(C49,'daftar akun'!$A$2:$C$20,3)</f>
        <v>fees earned</v>
      </c>
      <c r="E49" s="6"/>
      <c r="F49" s="6">
        <v>3000000</v>
      </c>
    </row>
    <row r="50" spans="2:6" x14ac:dyDescent="0.25">
      <c r="B50" s="5" t="s">
        <v>61</v>
      </c>
      <c r="C50" s="4">
        <v>32</v>
      </c>
      <c r="D50" s="4" t="str">
        <f>VLOOKUP(C50,'daftar akun'!$A$2:$C$20,3)</f>
        <v>drawing, dana mutia</v>
      </c>
      <c r="E50" s="6">
        <v>12500000</v>
      </c>
      <c r="F50" s="6"/>
    </row>
    <row r="51" spans="2:6" x14ac:dyDescent="0.25">
      <c r="B51" s="5" t="s">
        <v>61</v>
      </c>
      <c r="C51" s="4">
        <v>11</v>
      </c>
      <c r="D51" s="4" t="str">
        <f>VLOOKUP(C51,'daftar akun'!$A$2:$C$20,3)</f>
        <v>cash</v>
      </c>
      <c r="E51" s="6"/>
      <c r="F51" s="6">
        <v>12500000</v>
      </c>
    </row>
    <row r="52" spans="2:6" x14ac:dyDescent="0.25">
      <c r="B52" s="8"/>
      <c r="C52" s="9"/>
      <c r="D52" s="9"/>
      <c r="E52" s="10">
        <f>SUM(E7:E51)</f>
        <v>158600000</v>
      </c>
      <c r="F52" s="10">
        <f>SUM(F7:F51)</f>
        <v>158600000</v>
      </c>
    </row>
    <row r="53" spans="2:6" x14ac:dyDescent="0.25">
      <c r="B53" s="8"/>
      <c r="C53" s="9"/>
      <c r="D53" s="9"/>
      <c r="E53" s="10"/>
      <c r="F53" s="10"/>
    </row>
    <row r="54" spans="2:6" x14ac:dyDescent="0.25">
      <c r="B54" s="5">
        <v>42011</v>
      </c>
      <c r="C54" s="4">
        <v>11</v>
      </c>
      <c r="D54" s="4" t="str">
        <f>VLOOKUP(C54,'daftar akun'!$A$2:$C$20,3)</f>
        <v>cash</v>
      </c>
      <c r="E54" s="6">
        <v>13500000</v>
      </c>
      <c r="F54" s="6"/>
    </row>
    <row r="55" spans="2:6" x14ac:dyDescent="0.25">
      <c r="B55" s="5">
        <v>42011</v>
      </c>
      <c r="C55" s="4">
        <v>11</v>
      </c>
      <c r="D55" s="4" t="str">
        <f>VLOOKUP(C55,'daftar akun'!$A$2:$C$20,3)</f>
        <v>cash</v>
      </c>
      <c r="E55" s="6"/>
      <c r="F55" s="6">
        <v>4800000</v>
      </c>
    </row>
    <row r="56" spans="2:6" x14ac:dyDescent="0.25">
      <c r="B56" s="5">
        <v>42042</v>
      </c>
      <c r="C56" s="4">
        <v>11</v>
      </c>
      <c r="D56" s="4" t="str">
        <f>VLOOKUP(C56,'daftar akun'!$A$2:$C$20,3)</f>
        <v>cash</v>
      </c>
      <c r="E56" s="6"/>
      <c r="F56" s="6">
        <v>4500000</v>
      </c>
    </row>
    <row r="57" spans="2:6" x14ac:dyDescent="0.25">
      <c r="B57" s="5">
        <v>42101</v>
      </c>
      <c r="C57" s="4">
        <v>11</v>
      </c>
      <c r="D57" s="4" t="str">
        <f>VLOOKUP(C57,'daftar akun'!$A$2:$C$20,3)</f>
        <v>cash</v>
      </c>
      <c r="E57" s="6">
        <v>5500000</v>
      </c>
      <c r="F57" s="6"/>
    </row>
    <row r="58" spans="2:6" x14ac:dyDescent="0.25">
      <c r="B58" s="5">
        <v>42162</v>
      </c>
      <c r="C58" s="4">
        <v>11</v>
      </c>
      <c r="D58" s="4" t="str">
        <f>VLOOKUP(C58,'daftar akun'!$A$2:$C$20,3)</f>
        <v>cash</v>
      </c>
      <c r="E58" s="6">
        <v>15300000</v>
      </c>
      <c r="F58" s="6"/>
    </row>
    <row r="59" spans="2:6" x14ac:dyDescent="0.25">
      <c r="B59" s="5">
        <v>42284</v>
      </c>
      <c r="C59" s="4">
        <v>11</v>
      </c>
      <c r="D59" s="4" t="str">
        <f>VLOOKUP(C59,'daftar akun'!$A$2:$C$20,3)</f>
        <v>cash</v>
      </c>
      <c r="E59" s="6"/>
      <c r="F59" s="6">
        <v>400000</v>
      </c>
    </row>
    <row r="60" spans="2:6" x14ac:dyDescent="0.25">
      <c r="B60" s="5">
        <v>42345</v>
      </c>
      <c r="C60" s="4">
        <v>11</v>
      </c>
      <c r="D60" s="4" t="str">
        <f>VLOOKUP(C60,'daftar akun'!$A$2:$C$20,3)</f>
        <v>cash</v>
      </c>
      <c r="E60" s="6"/>
      <c r="F60" s="6">
        <v>5200000</v>
      </c>
    </row>
    <row r="61" spans="2:6" x14ac:dyDescent="0.25">
      <c r="B61" s="5" t="s">
        <v>53</v>
      </c>
      <c r="C61" s="4">
        <v>11</v>
      </c>
      <c r="D61" s="4" t="str">
        <f>VLOOKUP(C61,'daftar akun'!$A$2:$C$20,3)</f>
        <v>cash</v>
      </c>
      <c r="E61" s="6"/>
      <c r="F61" s="6">
        <v>1750000</v>
      </c>
    </row>
    <row r="62" spans="2:6" x14ac:dyDescent="0.25">
      <c r="B62" s="5" t="s">
        <v>54</v>
      </c>
      <c r="C62" s="4">
        <v>11</v>
      </c>
      <c r="D62" s="4" t="str">
        <f>VLOOKUP(C62,'daftar akun'!$A$2:$C$20,3)</f>
        <v>cash</v>
      </c>
      <c r="E62" s="6">
        <v>9450000</v>
      </c>
      <c r="F62" s="6"/>
    </row>
    <row r="63" spans="2:6" x14ac:dyDescent="0.25">
      <c r="B63" s="5" t="s">
        <v>55</v>
      </c>
      <c r="C63" s="4">
        <v>11</v>
      </c>
      <c r="D63" s="4" t="str">
        <f>VLOOKUP(C63,'daftar akun'!$A$2:$C$20,3)</f>
        <v>cash</v>
      </c>
      <c r="E63" s="6"/>
      <c r="F63" s="6">
        <v>600000</v>
      </c>
    </row>
    <row r="64" spans="2:6" x14ac:dyDescent="0.25">
      <c r="B64" s="5" t="s">
        <v>57</v>
      </c>
      <c r="C64" s="4">
        <v>11</v>
      </c>
      <c r="D64" s="4" t="str">
        <f>VLOOKUP(C64,'daftar akun'!$A$2:$C$20,3)</f>
        <v>cash</v>
      </c>
      <c r="E64" s="6">
        <v>4000000</v>
      </c>
      <c r="F64" s="6"/>
    </row>
    <row r="65" spans="2:6" x14ac:dyDescent="0.25">
      <c r="B65" s="5" t="s">
        <v>58</v>
      </c>
      <c r="C65" s="4">
        <v>11</v>
      </c>
      <c r="D65" s="4" t="str">
        <f>VLOOKUP(C65,'daftar akun'!$A$2:$C$20,3)</f>
        <v>cash</v>
      </c>
      <c r="E65" s="6">
        <v>12200000</v>
      </c>
      <c r="F65" s="6"/>
    </row>
    <row r="66" spans="2:6" x14ac:dyDescent="0.25">
      <c r="B66" s="5" t="s">
        <v>59</v>
      </c>
      <c r="C66" s="4">
        <v>11</v>
      </c>
      <c r="D66" s="4" t="str">
        <f>VLOOKUP(C66,'daftar akun'!$A$2:$C$20,3)</f>
        <v>cash</v>
      </c>
      <c r="E66" s="6"/>
      <c r="F66" s="6">
        <v>1750000</v>
      </c>
    </row>
    <row r="67" spans="2:6" x14ac:dyDescent="0.25">
      <c r="B67" s="5" t="s">
        <v>60</v>
      </c>
      <c r="C67" s="4">
        <v>11</v>
      </c>
      <c r="D67" s="4" t="str">
        <f>VLOOKUP(C67,'daftar akun'!$A$2:$C$20,3)</f>
        <v>cash</v>
      </c>
      <c r="E67" s="6"/>
      <c r="F67" s="6">
        <v>325000</v>
      </c>
    </row>
    <row r="68" spans="2:6" x14ac:dyDescent="0.25">
      <c r="B68" s="5" t="s">
        <v>61</v>
      </c>
      <c r="C68" s="4">
        <v>11</v>
      </c>
      <c r="D68" s="4" t="str">
        <f>VLOOKUP(C68,'daftar akun'!$A$2:$C$20,3)</f>
        <v>cash</v>
      </c>
      <c r="E68" s="6"/>
      <c r="F68" s="6">
        <v>675000</v>
      </c>
    </row>
    <row r="69" spans="2:6" x14ac:dyDescent="0.25">
      <c r="B69" s="5" t="s">
        <v>61</v>
      </c>
      <c r="C69" s="4">
        <v>11</v>
      </c>
      <c r="D69" s="4" t="str">
        <f>VLOOKUP(C69,'daftar akun'!$A$2:$C$20,3)</f>
        <v>cash</v>
      </c>
      <c r="E69" s="6">
        <v>5200000</v>
      </c>
      <c r="F69" s="6"/>
    </row>
    <row r="70" spans="2:6" x14ac:dyDescent="0.25">
      <c r="B70" s="5" t="s">
        <v>61</v>
      </c>
      <c r="C70" s="4">
        <v>11</v>
      </c>
      <c r="D70" s="4" t="str">
        <f>VLOOKUP(C70,'daftar akun'!$A$2:$C$20,3)</f>
        <v>cash</v>
      </c>
      <c r="E70" s="6"/>
      <c r="F70" s="6">
        <v>12500000</v>
      </c>
    </row>
    <row r="71" spans="2:6" x14ac:dyDescent="0.25">
      <c r="B71" s="5"/>
      <c r="C71" s="4"/>
      <c r="D71" s="4"/>
      <c r="E71" s="11">
        <f>SUM(E54:E70)</f>
        <v>65150000</v>
      </c>
      <c r="F71" s="11">
        <f>SUM(F54:F70)</f>
        <v>32500000</v>
      </c>
    </row>
    <row r="72" spans="2:6" x14ac:dyDescent="0.25">
      <c r="B72" s="5"/>
      <c r="C72" s="4"/>
      <c r="D72" s="4"/>
      <c r="E72" s="12">
        <f>E71-F71</f>
        <v>32650000</v>
      </c>
      <c r="F72" s="6"/>
    </row>
    <row r="73" spans="2:6" x14ac:dyDescent="0.25">
      <c r="B73" s="5"/>
      <c r="C73" s="4"/>
      <c r="D73" s="4"/>
      <c r="E73" s="6"/>
      <c r="F73" s="6"/>
    </row>
    <row r="74" spans="2:6" x14ac:dyDescent="0.25">
      <c r="B74" s="5">
        <v>42011</v>
      </c>
      <c r="C74" s="4">
        <v>12</v>
      </c>
      <c r="D74" s="4" t="str">
        <f>VLOOKUP(C74,'daftar akun'!$A$2:$C$20,3)</f>
        <v>accounts receivable</v>
      </c>
      <c r="E74" s="6">
        <v>20800000</v>
      </c>
      <c r="F74" s="6"/>
    </row>
    <row r="75" spans="2:6" x14ac:dyDescent="0.25">
      <c r="B75" s="5">
        <v>42162</v>
      </c>
      <c r="C75" s="4">
        <v>12</v>
      </c>
      <c r="D75" s="4" t="str">
        <f>VLOOKUP(C75,'daftar akun'!$A$2:$C$20,3)</f>
        <v>accounts receivable</v>
      </c>
      <c r="E75" s="6"/>
      <c r="F75" s="6">
        <v>15300000</v>
      </c>
    </row>
    <row r="76" spans="2:6" x14ac:dyDescent="0.25">
      <c r="B76" s="5">
        <v>42345</v>
      </c>
      <c r="C76" s="4">
        <v>12</v>
      </c>
      <c r="D76" s="4" t="str">
        <f>VLOOKUP(C76,'daftar akun'!$A$2:$C$20,3)</f>
        <v>accounts receivable</v>
      </c>
      <c r="E76" s="6">
        <v>13300000</v>
      </c>
      <c r="F76" s="6"/>
    </row>
    <row r="77" spans="2:6" x14ac:dyDescent="0.25">
      <c r="B77" s="5" t="s">
        <v>56</v>
      </c>
      <c r="C77" s="4">
        <v>12</v>
      </c>
      <c r="D77" s="4" t="str">
        <f>VLOOKUP(C77,'daftar akun'!$A$2:$C$20,3)</f>
        <v>accounts receivable</v>
      </c>
      <c r="E77" s="6">
        <v>6650000</v>
      </c>
      <c r="F77" s="6"/>
    </row>
    <row r="78" spans="2:6" x14ac:dyDescent="0.25">
      <c r="B78" s="5" t="s">
        <v>58</v>
      </c>
      <c r="C78" s="4">
        <v>12</v>
      </c>
      <c r="D78" s="4" t="str">
        <f>VLOOKUP(C78,'daftar akun'!$A$2:$C$20,3)</f>
        <v>accounts receivable</v>
      </c>
      <c r="E78" s="6"/>
      <c r="F78" s="6">
        <v>12200000</v>
      </c>
    </row>
    <row r="79" spans="2:6" x14ac:dyDescent="0.25">
      <c r="B79" s="5" t="s">
        <v>61</v>
      </c>
      <c r="C79" s="4">
        <v>12</v>
      </c>
      <c r="D79" s="4" t="str">
        <f>VLOOKUP(C79,'daftar akun'!$A$2:$C$20,3)</f>
        <v>accounts receivable</v>
      </c>
      <c r="E79" s="6">
        <v>3000000</v>
      </c>
      <c r="F79" s="6"/>
    </row>
    <row r="80" spans="2:6" x14ac:dyDescent="0.25">
      <c r="B80" s="5"/>
      <c r="C80" s="4"/>
      <c r="D80" s="4"/>
      <c r="E80" s="11">
        <f>SUM(E74:E79)</f>
        <v>43750000</v>
      </c>
      <c r="F80" s="11">
        <f>SUM(F74:F79)</f>
        <v>27500000</v>
      </c>
    </row>
    <row r="81" spans="2:6" x14ac:dyDescent="0.25">
      <c r="B81" s="5"/>
      <c r="C81" s="4"/>
      <c r="D81" s="4"/>
      <c r="E81" s="12">
        <f>E80-F80</f>
        <v>16250000</v>
      </c>
      <c r="F81" s="6"/>
    </row>
    <row r="82" spans="2:6" x14ac:dyDescent="0.25">
      <c r="B82" s="5"/>
      <c r="C82" s="4"/>
      <c r="D82" s="4"/>
      <c r="E82" s="6"/>
      <c r="F82" s="6"/>
    </row>
    <row r="83" spans="2:6" x14ac:dyDescent="0.25">
      <c r="B83" s="5">
        <v>42011</v>
      </c>
      <c r="C83" s="4">
        <v>14</v>
      </c>
      <c r="D83" s="4" t="str">
        <f>VLOOKUP(C83,'daftar akun'!$A$2:$C$20,3)</f>
        <v>supplies</v>
      </c>
      <c r="E83" s="6">
        <v>3200000</v>
      </c>
      <c r="F83" s="6"/>
    </row>
    <row r="84" spans="2:6" x14ac:dyDescent="0.25">
      <c r="B84" s="5" t="s">
        <v>55</v>
      </c>
      <c r="C84" s="4">
        <v>14</v>
      </c>
      <c r="D84" s="4" t="str">
        <f>VLOOKUP(C84,'daftar akun'!$A$2:$C$20,3)</f>
        <v>supplies</v>
      </c>
      <c r="E84" s="6">
        <v>600000</v>
      </c>
      <c r="F84" s="6"/>
    </row>
    <row r="85" spans="2:6" x14ac:dyDescent="0.25">
      <c r="B85" s="5"/>
      <c r="C85" s="4"/>
      <c r="D85" s="4"/>
      <c r="E85" s="12">
        <f>SUM(E83:E84)</f>
        <v>3800000</v>
      </c>
      <c r="F85" s="6"/>
    </row>
    <row r="86" spans="2:6" x14ac:dyDescent="0.25">
      <c r="B86" s="5"/>
      <c r="C86" s="4"/>
      <c r="D86" s="4"/>
      <c r="E86" s="6"/>
      <c r="F86" s="6"/>
    </row>
    <row r="87" spans="2:6" x14ac:dyDescent="0.25">
      <c r="B87" s="5"/>
      <c r="C87" s="4"/>
      <c r="D87" s="4"/>
      <c r="E87" s="6"/>
      <c r="F87" s="6"/>
    </row>
    <row r="88" spans="2:6" x14ac:dyDescent="0.25">
      <c r="B88" s="5">
        <v>42011</v>
      </c>
      <c r="C88" s="4">
        <v>15</v>
      </c>
      <c r="D88" s="4" t="str">
        <f>VLOOKUP(C88,'daftar akun'!$A$2:$C$20,3)</f>
        <v>prepaid rent</v>
      </c>
      <c r="E88" s="12">
        <v>4800000</v>
      </c>
      <c r="F88" s="6"/>
    </row>
    <row r="89" spans="2:6" x14ac:dyDescent="0.25">
      <c r="B89" s="5">
        <v>42042</v>
      </c>
      <c r="C89" s="4">
        <v>16</v>
      </c>
      <c r="D89" s="4" t="str">
        <f>VLOOKUP(C89,'daftar akun'!$A$2:$C$20,3)</f>
        <v>prepaid insurance</v>
      </c>
      <c r="E89" s="12">
        <v>4500000</v>
      </c>
      <c r="F89" s="6"/>
    </row>
    <row r="90" spans="2:6" x14ac:dyDescent="0.25">
      <c r="B90" s="5">
        <v>42011</v>
      </c>
      <c r="C90" s="4">
        <v>18</v>
      </c>
      <c r="D90" s="4" t="str">
        <f>VLOOKUP(C90,'daftar akun'!$A$2:$C$20,3)</f>
        <v>office equipment</v>
      </c>
      <c r="E90" s="6">
        <v>7500000</v>
      </c>
      <c r="F90" s="6"/>
    </row>
    <row r="91" spans="2:6" x14ac:dyDescent="0.25">
      <c r="B91" s="5">
        <v>42131</v>
      </c>
      <c r="C91" s="4">
        <v>18</v>
      </c>
      <c r="D91" s="4" t="str">
        <f>VLOOKUP(C91,'daftar akun'!$A$2:$C$20,3)</f>
        <v>office equipment</v>
      </c>
      <c r="E91" s="6">
        <v>6500000</v>
      </c>
      <c r="F91" s="6"/>
    </row>
    <row r="92" spans="2:6" x14ac:dyDescent="0.25">
      <c r="B92" s="5"/>
      <c r="C92" s="4"/>
      <c r="D92" s="4"/>
      <c r="E92" s="12">
        <f>SUM(E90:E91)</f>
        <v>14000000</v>
      </c>
      <c r="F92" s="6"/>
    </row>
    <row r="93" spans="2:6" x14ac:dyDescent="0.25">
      <c r="B93" s="5"/>
      <c r="C93" s="4"/>
      <c r="D93" s="4"/>
      <c r="E93" s="6"/>
      <c r="F93" s="6"/>
    </row>
    <row r="94" spans="2:6" x14ac:dyDescent="0.25">
      <c r="B94" s="5">
        <v>42131</v>
      </c>
      <c r="C94" s="4">
        <v>21</v>
      </c>
      <c r="D94" s="4" t="str">
        <f>VLOOKUP(C94,'daftar akun'!$A$2:$C$20,3)</f>
        <v>accounts payable</v>
      </c>
      <c r="E94" s="6"/>
      <c r="F94" s="6">
        <v>6500000</v>
      </c>
    </row>
    <row r="95" spans="2:6" x14ac:dyDescent="0.25">
      <c r="B95" s="5">
        <v>42345</v>
      </c>
      <c r="C95" s="4">
        <v>21</v>
      </c>
      <c r="D95" s="4" t="str">
        <f>VLOOKUP(C95,'daftar akun'!$A$2:$C$20,3)</f>
        <v>accounts payable</v>
      </c>
      <c r="E95" s="6">
        <v>5200000</v>
      </c>
      <c r="F95" s="6"/>
    </row>
    <row r="96" spans="2:6" x14ac:dyDescent="0.25">
      <c r="B96" s="5"/>
      <c r="C96" s="4"/>
      <c r="D96" s="4"/>
      <c r="E96" s="6"/>
      <c r="F96" s="12">
        <f>F94-E95</f>
        <v>1300000</v>
      </c>
    </row>
    <row r="97" spans="2:6" x14ac:dyDescent="0.25">
      <c r="B97" s="5"/>
      <c r="C97" s="4"/>
      <c r="D97" s="4"/>
      <c r="E97" s="6"/>
      <c r="F97" s="6"/>
    </row>
    <row r="98" spans="2:6" x14ac:dyDescent="0.25">
      <c r="B98" s="5">
        <v>42101</v>
      </c>
      <c r="C98" s="4">
        <v>23</v>
      </c>
      <c r="D98" s="4" t="str">
        <f>VLOOKUP(C98,'daftar akun'!$A$2:$C$20,3)</f>
        <v>unearned revenue</v>
      </c>
      <c r="E98" s="6"/>
      <c r="F98" s="12">
        <v>5500000</v>
      </c>
    </row>
    <row r="99" spans="2:6" x14ac:dyDescent="0.25">
      <c r="B99" s="5">
        <v>42011</v>
      </c>
      <c r="C99" s="4">
        <v>31</v>
      </c>
      <c r="D99" s="4" t="str">
        <f>VLOOKUP(C99,'daftar akun'!$A$2:$C$20,3)</f>
        <v>capital, dana mutia</v>
      </c>
      <c r="E99" s="6"/>
      <c r="F99" s="12">
        <v>45000000</v>
      </c>
    </row>
    <row r="100" spans="2:6" x14ac:dyDescent="0.25">
      <c r="B100" s="5" t="s">
        <v>61</v>
      </c>
      <c r="C100" s="4">
        <v>32</v>
      </c>
      <c r="D100" s="4" t="str">
        <f>VLOOKUP(C100,'daftar akun'!$A$2:$C$20,3)</f>
        <v>drawing, dana mutia</v>
      </c>
      <c r="E100" s="12">
        <v>12500000</v>
      </c>
      <c r="F100" s="6"/>
    </row>
    <row r="101" spans="2:6" x14ac:dyDescent="0.25">
      <c r="B101" s="5">
        <v>42345</v>
      </c>
      <c r="C101" s="4">
        <v>41</v>
      </c>
      <c r="D101" s="4" t="str">
        <f>VLOOKUP(C101,'daftar akun'!$A$2:$C$20,3)</f>
        <v>fees earned</v>
      </c>
      <c r="E101" s="6"/>
      <c r="F101" s="6">
        <v>13300000</v>
      </c>
    </row>
    <row r="102" spans="2:6" x14ac:dyDescent="0.25">
      <c r="B102" s="5" t="s">
        <v>54</v>
      </c>
      <c r="C102" s="4">
        <v>41</v>
      </c>
      <c r="D102" s="4" t="str">
        <f>VLOOKUP(C102,'daftar akun'!$A$2:$C$20,3)</f>
        <v>fees earned</v>
      </c>
      <c r="E102" s="6"/>
      <c r="F102" s="6">
        <v>9450000</v>
      </c>
    </row>
    <row r="103" spans="2:6" x14ac:dyDescent="0.25">
      <c r="B103" s="5" t="s">
        <v>56</v>
      </c>
      <c r="C103" s="4">
        <v>41</v>
      </c>
      <c r="D103" s="4" t="str">
        <f>VLOOKUP(C103,'daftar akun'!$A$2:$C$20,3)</f>
        <v>fees earned</v>
      </c>
      <c r="E103" s="6"/>
      <c r="F103" s="6">
        <v>6650000</v>
      </c>
    </row>
    <row r="104" spans="2:6" x14ac:dyDescent="0.25">
      <c r="B104" s="5" t="s">
        <v>57</v>
      </c>
      <c r="C104" s="4">
        <v>41</v>
      </c>
      <c r="D104" s="4" t="str">
        <f>VLOOKUP(C104,'daftar akun'!$A$2:$C$20,3)</f>
        <v>fees earned</v>
      </c>
      <c r="E104" s="6"/>
      <c r="F104" s="6">
        <v>4000000</v>
      </c>
    </row>
    <row r="105" spans="2:6" x14ac:dyDescent="0.25">
      <c r="B105" s="5" t="s">
        <v>61</v>
      </c>
      <c r="C105" s="4">
        <v>41</v>
      </c>
      <c r="D105" s="4" t="str">
        <f>VLOOKUP(C105,'daftar akun'!$A$2:$C$20,3)</f>
        <v>fees earned</v>
      </c>
      <c r="E105" s="6"/>
      <c r="F105" s="6">
        <v>5200000</v>
      </c>
    </row>
    <row r="106" spans="2:6" x14ac:dyDescent="0.25">
      <c r="B106" s="5" t="s">
        <v>61</v>
      </c>
      <c r="C106" s="4">
        <v>41</v>
      </c>
      <c r="D106" s="4" t="str">
        <f>VLOOKUP(C106,'daftar akun'!$A$2:$C$20,3)</f>
        <v>fees earned</v>
      </c>
      <c r="E106" s="6"/>
      <c r="F106" s="6">
        <v>3000000</v>
      </c>
    </row>
    <row r="107" spans="2:6" x14ac:dyDescent="0.25">
      <c r="B107" s="5"/>
      <c r="C107" s="4"/>
      <c r="D107" s="4"/>
      <c r="E107" s="6"/>
      <c r="F107" s="12">
        <f>SUM(F101:F106)</f>
        <v>41600000</v>
      </c>
    </row>
    <row r="108" spans="2:6" x14ac:dyDescent="0.25">
      <c r="B108" s="5"/>
      <c r="C108" s="4"/>
      <c r="D108" s="4"/>
      <c r="E108" s="6"/>
      <c r="F108" s="6"/>
    </row>
    <row r="109" spans="2:6" x14ac:dyDescent="0.25">
      <c r="B109" s="5" t="s">
        <v>53</v>
      </c>
      <c r="C109" s="4">
        <v>51</v>
      </c>
      <c r="D109" s="4" t="str">
        <f>VLOOKUP(C109,'daftar akun'!$A$2:$C$20,3)</f>
        <v>salaries expense</v>
      </c>
      <c r="E109" s="6">
        <v>1750000</v>
      </c>
      <c r="F109" s="6"/>
    </row>
    <row r="110" spans="2:6" x14ac:dyDescent="0.25">
      <c r="B110" s="5" t="s">
        <v>59</v>
      </c>
      <c r="C110" s="4">
        <v>51</v>
      </c>
      <c r="D110" s="4" t="str">
        <f>VLOOKUP(C110,'daftar akun'!$A$2:$C$20,3)</f>
        <v>salaries expense</v>
      </c>
      <c r="E110" s="6">
        <v>1750000</v>
      </c>
      <c r="F110" s="6"/>
    </row>
    <row r="111" spans="2:6" x14ac:dyDescent="0.25">
      <c r="B111" s="5"/>
      <c r="C111" s="4"/>
      <c r="D111" s="4"/>
      <c r="E111" s="12">
        <f>SUM(E109:E110)</f>
        <v>3500000</v>
      </c>
      <c r="F111" s="6"/>
    </row>
    <row r="112" spans="2:6" x14ac:dyDescent="0.25">
      <c r="B112" s="5"/>
      <c r="C112" s="4"/>
      <c r="D112" s="4"/>
      <c r="E112" s="6"/>
      <c r="F112" s="6"/>
    </row>
    <row r="113" spans="2:6" x14ac:dyDescent="0.25">
      <c r="B113" s="5">
        <v>42284</v>
      </c>
      <c r="C113" s="4">
        <v>59</v>
      </c>
      <c r="D113" s="4" t="str">
        <f>VLOOKUP(C113,'daftar akun'!$A$2:$C$20,3)</f>
        <v>misc. expense</v>
      </c>
      <c r="E113" s="6">
        <v>400000</v>
      </c>
      <c r="F113" s="6"/>
    </row>
    <row r="114" spans="2:6" x14ac:dyDescent="0.25">
      <c r="B114" s="5" t="s">
        <v>60</v>
      </c>
      <c r="C114" s="4">
        <v>59</v>
      </c>
      <c r="D114" s="4" t="str">
        <f>VLOOKUP(C114,'daftar akun'!$A$2:$C$20,3)</f>
        <v>misc. expense</v>
      </c>
      <c r="E114" s="6">
        <v>325000</v>
      </c>
      <c r="F114" s="6"/>
    </row>
    <row r="115" spans="2:6" x14ac:dyDescent="0.25">
      <c r="B115" s="5" t="s">
        <v>61</v>
      </c>
      <c r="C115" s="4">
        <v>59</v>
      </c>
      <c r="D115" s="4" t="str">
        <f>VLOOKUP(C115,'daftar akun'!$A$2:$C$20,3)</f>
        <v>misc. expense</v>
      </c>
      <c r="E115" s="6">
        <v>675000</v>
      </c>
      <c r="F115" s="6"/>
    </row>
    <row r="116" spans="2:6" x14ac:dyDescent="0.25">
      <c r="E116" s="13">
        <f>SUM(E113:E115)</f>
        <v>1400000</v>
      </c>
    </row>
  </sheetData>
  <sortState ref="B54:F98">
    <sortCondition ref="C54:C98"/>
    <sortCondition ref="B54:B9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tabSelected="1" topLeftCell="D2" workbookViewId="0">
      <selection activeCell="M24" sqref="M24"/>
    </sheetView>
  </sheetViews>
  <sheetFormatPr defaultRowHeight="15" x14ac:dyDescent="0.25"/>
  <cols>
    <col min="3" max="3" width="24.5703125" customWidth="1"/>
    <col min="4" max="13" width="12.7109375" customWidth="1"/>
  </cols>
  <sheetData>
    <row r="2" spans="2:13" x14ac:dyDescent="0.25">
      <c r="B2" s="2" t="s">
        <v>40</v>
      </c>
      <c r="C2" s="2" t="s">
        <v>41</v>
      </c>
      <c r="D2" s="3" t="s">
        <v>44</v>
      </c>
      <c r="E2" s="3"/>
      <c r="F2" s="3" t="s">
        <v>45</v>
      </c>
      <c r="G2" s="3"/>
      <c r="H2" s="3" t="s">
        <v>46</v>
      </c>
      <c r="I2" s="3"/>
      <c r="J2" s="3" t="s">
        <v>47</v>
      </c>
      <c r="K2" s="3"/>
      <c r="L2" s="3" t="s">
        <v>48</v>
      </c>
      <c r="M2" s="3"/>
    </row>
    <row r="3" spans="2:13" x14ac:dyDescent="0.25">
      <c r="B3" s="2"/>
      <c r="C3" s="2"/>
      <c r="D3" s="4" t="s">
        <v>42</v>
      </c>
      <c r="E3" s="4" t="s">
        <v>43</v>
      </c>
      <c r="F3" s="4" t="s">
        <v>42</v>
      </c>
      <c r="G3" s="4" t="s">
        <v>43</v>
      </c>
      <c r="H3" s="4" t="s">
        <v>42</v>
      </c>
      <c r="I3" s="4" t="s">
        <v>43</v>
      </c>
      <c r="J3" s="4" t="s">
        <v>42</v>
      </c>
      <c r="K3" s="4" t="s">
        <v>43</v>
      </c>
      <c r="L3" s="4" t="s">
        <v>42</v>
      </c>
      <c r="M3" s="4" t="s">
        <v>43</v>
      </c>
    </row>
    <row r="4" spans="2:13" x14ac:dyDescent="0.25">
      <c r="B4">
        <v>11</v>
      </c>
      <c r="C4" t="s">
        <v>21</v>
      </c>
      <c r="D4" s="6">
        <f>'jurnal &amp; buku besar'!E72</f>
        <v>32650000</v>
      </c>
      <c r="E4" s="6"/>
      <c r="F4" s="6"/>
      <c r="G4" s="6"/>
      <c r="H4" s="6">
        <f>D4+F4-G4</f>
        <v>32650000</v>
      </c>
      <c r="I4" s="6">
        <f>E4+G4-F4</f>
        <v>0</v>
      </c>
      <c r="J4" s="6"/>
      <c r="K4" s="6"/>
      <c r="L4" s="6">
        <f>H4+J4-K4</f>
        <v>32650000</v>
      </c>
      <c r="M4" s="6">
        <f>I4+K4-J4</f>
        <v>0</v>
      </c>
    </row>
    <row r="5" spans="2:13" x14ac:dyDescent="0.25">
      <c r="B5">
        <v>12</v>
      </c>
      <c r="C5" t="s">
        <v>22</v>
      </c>
      <c r="D5" s="6">
        <f>'jurnal &amp; buku besar'!E81</f>
        <v>16250000</v>
      </c>
      <c r="E5" s="6"/>
      <c r="F5" s="6"/>
      <c r="G5" s="6"/>
      <c r="H5" s="6">
        <f t="shared" ref="H5:J22" si="0">D5+F5-G5</f>
        <v>16250000</v>
      </c>
      <c r="I5" s="6">
        <f t="shared" ref="I5:I22" si="1">E5+G5-F5</f>
        <v>0</v>
      </c>
      <c r="J5" s="6"/>
      <c r="K5" s="6"/>
      <c r="L5" s="6">
        <f t="shared" ref="L5:L9" si="2">H5+J5-K5</f>
        <v>16250000</v>
      </c>
      <c r="M5" s="6">
        <f t="shared" ref="M5:M15" si="3">I5+K5-J5</f>
        <v>0</v>
      </c>
    </row>
    <row r="6" spans="2:13" x14ac:dyDescent="0.25">
      <c r="B6">
        <v>14</v>
      </c>
      <c r="C6" t="s">
        <v>23</v>
      </c>
      <c r="D6" s="6">
        <f>'jurnal &amp; buku besar'!E85</f>
        <v>3800000</v>
      </c>
      <c r="E6" s="6"/>
      <c r="G6" s="15">
        <f>D6-1525000</f>
        <v>2275000</v>
      </c>
      <c r="H6" s="6">
        <f t="shared" si="0"/>
        <v>1525000</v>
      </c>
      <c r="I6" s="6"/>
      <c r="J6" s="6"/>
      <c r="K6" s="6"/>
      <c r="L6" s="6">
        <f t="shared" si="2"/>
        <v>1525000</v>
      </c>
      <c r="M6" s="6"/>
    </row>
    <row r="7" spans="2:13" x14ac:dyDescent="0.25">
      <c r="B7">
        <v>15</v>
      </c>
      <c r="C7" t="s">
        <v>24</v>
      </c>
      <c r="D7" s="6">
        <f>'jurnal &amp; buku besar'!E88</f>
        <v>4800000</v>
      </c>
      <c r="E7" s="6"/>
      <c r="F7" s="6"/>
      <c r="G7" s="18">
        <v>2400000</v>
      </c>
      <c r="H7" s="6">
        <f t="shared" si="0"/>
        <v>2400000</v>
      </c>
      <c r="I7" s="6"/>
      <c r="J7" s="6"/>
      <c r="K7" s="6"/>
      <c r="L7" s="6">
        <f t="shared" si="2"/>
        <v>2400000</v>
      </c>
      <c r="M7" s="6"/>
    </row>
    <row r="8" spans="2:13" x14ac:dyDescent="0.25">
      <c r="B8">
        <v>16</v>
      </c>
      <c r="C8" t="s">
        <v>25</v>
      </c>
      <c r="D8" s="6">
        <f>'jurnal &amp; buku besar'!E89</f>
        <v>4500000</v>
      </c>
      <c r="E8" s="6"/>
      <c r="F8" s="6"/>
      <c r="G8" s="11">
        <v>375000</v>
      </c>
      <c r="H8" s="6">
        <f t="shared" si="0"/>
        <v>4125000</v>
      </c>
      <c r="I8" s="6"/>
      <c r="J8" s="6"/>
      <c r="K8" s="6"/>
      <c r="L8" s="6">
        <f t="shared" si="2"/>
        <v>4125000</v>
      </c>
      <c r="M8" s="6"/>
    </row>
    <row r="9" spans="2:13" x14ac:dyDescent="0.25">
      <c r="B9">
        <v>18</v>
      </c>
      <c r="C9" t="s">
        <v>26</v>
      </c>
      <c r="D9" s="6">
        <f>'jurnal &amp; buku besar'!E92</f>
        <v>14000000</v>
      </c>
      <c r="E9" s="6"/>
      <c r="F9" s="6"/>
      <c r="G9" s="6"/>
      <c r="H9" s="6">
        <f t="shared" si="0"/>
        <v>14000000</v>
      </c>
      <c r="I9" s="6">
        <f t="shared" si="1"/>
        <v>0</v>
      </c>
      <c r="J9" s="6"/>
      <c r="K9" s="6"/>
      <c r="L9" s="6">
        <f t="shared" si="2"/>
        <v>14000000</v>
      </c>
      <c r="M9" s="6">
        <f t="shared" ref="M9:M15" si="4">I9+K9-J9</f>
        <v>0</v>
      </c>
    </row>
    <row r="10" spans="2:13" x14ac:dyDescent="0.25">
      <c r="B10">
        <v>19</v>
      </c>
      <c r="C10" t="s">
        <v>27</v>
      </c>
      <c r="D10" s="6"/>
      <c r="E10" s="6"/>
      <c r="F10" s="6"/>
      <c r="G10" s="16">
        <v>750000</v>
      </c>
      <c r="H10" s="6"/>
      <c r="I10" s="6">
        <f t="shared" si="1"/>
        <v>750000</v>
      </c>
      <c r="J10" s="6"/>
      <c r="K10" s="6"/>
      <c r="L10" s="6"/>
      <c r="M10" s="6">
        <f t="shared" si="4"/>
        <v>750000</v>
      </c>
    </row>
    <row r="11" spans="2:13" x14ac:dyDescent="0.25">
      <c r="B11">
        <v>21</v>
      </c>
      <c r="C11" t="s">
        <v>28</v>
      </c>
      <c r="D11" s="6"/>
      <c r="E11" s="6">
        <f>'jurnal &amp; buku besar'!F96</f>
        <v>1300000</v>
      </c>
      <c r="F11" s="6"/>
      <c r="G11" s="6"/>
      <c r="H11" s="6"/>
      <c r="I11" s="6">
        <f t="shared" si="1"/>
        <v>1300000</v>
      </c>
      <c r="J11" s="6"/>
      <c r="K11" s="6"/>
      <c r="L11" s="6"/>
      <c r="M11" s="6">
        <f t="shared" si="4"/>
        <v>1300000</v>
      </c>
    </row>
    <row r="12" spans="2:13" x14ac:dyDescent="0.25">
      <c r="B12">
        <v>22</v>
      </c>
      <c r="C12" t="s">
        <v>29</v>
      </c>
      <c r="D12" s="6"/>
      <c r="E12" s="6"/>
      <c r="F12" s="6"/>
      <c r="G12" s="17">
        <v>175000</v>
      </c>
      <c r="H12" s="6"/>
      <c r="I12" s="6">
        <f t="shared" si="1"/>
        <v>175000</v>
      </c>
      <c r="J12" s="6"/>
      <c r="K12" s="6"/>
      <c r="L12" s="6"/>
      <c r="M12" s="6">
        <f t="shared" si="4"/>
        <v>175000</v>
      </c>
    </row>
    <row r="13" spans="2:13" x14ac:dyDescent="0.25">
      <c r="B13">
        <v>23</v>
      </c>
      <c r="C13" t="s">
        <v>49</v>
      </c>
      <c r="D13" s="6"/>
      <c r="E13" s="6">
        <f>'jurnal &amp; buku besar'!F98</f>
        <v>5500000</v>
      </c>
      <c r="F13" s="19">
        <f>E13-2750000</f>
        <v>2750000</v>
      </c>
      <c r="G13" s="14"/>
      <c r="H13" s="6"/>
      <c r="I13" s="6">
        <f t="shared" si="1"/>
        <v>2750000</v>
      </c>
      <c r="J13" s="6"/>
      <c r="K13" s="6"/>
      <c r="L13" s="6"/>
      <c r="M13" s="6">
        <f t="shared" si="4"/>
        <v>2750000</v>
      </c>
    </row>
    <row r="14" spans="2:13" x14ac:dyDescent="0.25">
      <c r="B14">
        <v>31</v>
      </c>
      <c r="C14" t="s">
        <v>30</v>
      </c>
      <c r="D14" s="6"/>
      <c r="E14" s="6">
        <f>'jurnal &amp; buku besar'!F99</f>
        <v>45000000</v>
      </c>
      <c r="F14" s="14"/>
      <c r="G14" s="6"/>
      <c r="H14" s="6"/>
      <c r="I14" s="6">
        <f t="shared" si="1"/>
        <v>45000000</v>
      </c>
      <c r="J14" s="6"/>
      <c r="K14" s="6"/>
      <c r="L14" s="6"/>
      <c r="M14" s="6">
        <f t="shared" si="4"/>
        <v>45000000</v>
      </c>
    </row>
    <row r="15" spans="2:13" x14ac:dyDescent="0.25">
      <c r="B15">
        <v>32</v>
      </c>
      <c r="C15" t="s">
        <v>31</v>
      </c>
      <c r="D15" s="6">
        <f>'jurnal &amp; buku besar'!E100</f>
        <v>12500000</v>
      </c>
      <c r="E15" s="6"/>
      <c r="F15" s="6"/>
      <c r="G15" s="6"/>
      <c r="H15" s="6">
        <f t="shared" si="0"/>
        <v>12500000</v>
      </c>
      <c r="I15" s="6">
        <f t="shared" si="1"/>
        <v>0</v>
      </c>
      <c r="J15" s="6"/>
      <c r="K15" s="6"/>
      <c r="L15" s="6">
        <f t="shared" ref="L15" si="5">H15+J15-K15</f>
        <v>12500000</v>
      </c>
      <c r="M15" s="6">
        <f t="shared" si="4"/>
        <v>0</v>
      </c>
    </row>
    <row r="16" spans="2:13" x14ac:dyDescent="0.25">
      <c r="B16">
        <v>41</v>
      </c>
      <c r="C16" t="s">
        <v>32</v>
      </c>
      <c r="D16" s="6"/>
      <c r="E16" s="6">
        <f>'jurnal &amp; buku besar'!F107</f>
        <v>41600000</v>
      </c>
      <c r="F16" s="6"/>
      <c r="G16" s="19">
        <v>2750000</v>
      </c>
      <c r="H16" s="6"/>
      <c r="I16" s="6">
        <f t="shared" si="1"/>
        <v>44350000</v>
      </c>
      <c r="J16" s="6"/>
      <c r="K16" s="6">
        <f>I16</f>
        <v>44350000</v>
      </c>
      <c r="L16" s="6"/>
      <c r="M16" s="6"/>
    </row>
    <row r="17" spans="2:13" x14ac:dyDescent="0.25">
      <c r="B17">
        <v>51</v>
      </c>
      <c r="C17" t="s">
        <v>33</v>
      </c>
      <c r="D17" s="6">
        <f>'jurnal &amp; buku besar'!E111</f>
        <v>3500000</v>
      </c>
      <c r="E17" s="6"/>
      <c r="F17" s="17">
        <v>175000</v>
      </c>
      <c r="G17" s="6"/>
      <c r="H17" s="6">
        <f t="shared" si="0"/>
        <v>3675000</v>
      </c>
      <c r="I17" s="6"/>
      <c r="J17" s="6">
        <f>H17</f>
        <v>3675000</v>
      </c>
      <c r="K17" s="6"/>
      <c r="L17" s="6"/>
      <c r="M17" s="6"/>
    </row>
    <row r="18" spans="2:13" x14ac:dyDescent="0.25">
      <c r="B18">
        <v>52</v>
      </c>
      <c r="C18" t="s">
        <v>34</v>
      </c>
      <c r="D18" s="6"/>
      <c r="E18" s="6"/>
      <c r="F18" s="18">
        <v>2400000</v>
      </c>
      <c r="G18" s="6"/>
      <c r="H18" s="6">
        <f t="shared" si="0"/>
        <v>2400000</v>
      </c>
      <c r="I18" s="6"/>
      <c r="J18" s="6">
        <f>H18</f>
        <v>2400000</v>
      </c>
      <c r="K18" s="6"/>
      <c r="L18" s="6"/>
      <c r="M18" s="6"/>
    </row>
    <row r="19" spans="2:13" x14ac:dyDescent="0.25">
      <c r="B19">
        <v>53</v>
      </c>
      <c r="C19" t="s">
        <v>35</v>
      </c>
      <c r="D19" s="6"/>
      <c r="E19" s="6"/>
      <c r="F19" s="15">
        <v>2275000</v>
      </c>
      <c r="G19" s="6"/>
      <c r="H19" s="6">
        <f t="shared" si="0"/>
        <v>2275000</v>
      </c>
      <c r="I19" s="6"/>
      <c r="J19" s="6">
        <f>H19</f>
        <v>2275000</v>
      </c>
      <c r="K19" s="6"/>
      <c r="L19" s="6"/>
      <c r="M19" s="6"/>
    </row>
    <row r="20" spans="2:13" x14ac:dyDescent="0.25">
      <c r="B20">
        <v>54</v>
      </c>
      <c r="C20" t="s">
        <v>36</v>
      </c>
      <c r="D20" s="6"/>
      <c r="E20" s="6"/>
      <c r="F20" s="16">
        <v>750000</v>
      </c>
      <c r="G20" s="6"/>
      <c r="H20" s="6">
        <f t="shared" si="0"/>
        <v>750000</v>
      </c>
      <c r="I20" s="6"/>
      <c r="J20" s="6">
        <f>H20</f>
        <v>750000</v>
      </c>
      <c r="K20" s="6"/>
      <c r="L20" s="6"/>
      <c r="M20" s="6"/>
    </row>
    <row r="21" spans="2:13" x14ac:dyDescent="0.25">
      <c r="B21">
        <v>55</v>
      </c>
      <c r="C21" t="s">
        <v>37</v>
      </c>
      <c r="D21" s="6"/>
      <c r="E21" s="6"/>
      <c r="F21" s="11">
        <v>375000</v>
      </c>
      <c r="G21" s="6"/>
      <c r="H21" s="6">
        <f t="shared" si="0"/>
        <v>375000</v>
      </c>
      <c r="I21" s="6"/>
      <c r="J21" s="6">
        <f>H21</f>
        <v>375000</v>
      </c>
      <c r="K21" s="6"/>
      <c r="L21" s="6"/>
      <c r="M21" s="6"/>
    </row>
    <row r="22" spans="2:13" x14ac:dyDescent="0.25">
      <c r="B22">
        <v>59</v>
      </c>
      <c r="C22" t="s">
        <v>38</v>
      </c>
      <c r="D22" s="6">
        <f>'jurnal &amp; buku besar'!E116</f>
        <v>1400000</v>
      </c>
      <c r="E22" s="6"/>
      <c r="F22" s="6"/>
      <c r="G22" s="6"/>
      <c r="H22" s="6">
        <f t="shared" si="0"/>
        <v>1400000</v>
      </c>
      <c r="I22" s="6">
        <f t="shared" si="1"/>
        <v>0</v>
      </c>
      <c r="J22" s="6">
        <f>H22</f>
        <v>1400000</v>
      </c>
      <c r="K22" s="6"/>
      <c r="L22" s="6"/>
      <c r="M22" s="6"/>
    </row>
    <row r="23" spans="2:13" x14ac:dyDescent="0.25">
      <c r="B23" s="4"/>
      <c r="C23" s="4"/>
      <c r="D23" s="11">
        <f>SUM(D4:D22)</f>
        <v>93400000</v>
      </c>
      <c r="E23" s="11">
        <f>SUM(E4:E22)</f>
        <v>93400000</v>
      </c>
      <c r="F23" s="19">
        <f>SUM(F4:F22)</f>
        <v>8725000</v>
      </c>
      <c r="G23" s="19">
        <f t="shared" ref="G23:K23" si="6">SUM(G4:G22)</f>
        <v>8725000</v>
      </c>
      <c r="H23" s="15">
        <f t="shared" si="6"/>
        <v>94325000</v>
      </c>
      <c r="I23" s="15">
        <f t="shared" si="6"/>
        <v>94325000</v>
      </c>
      <c r="J23" s="19">
        <f t="shared" si="6"/>
        <v>10875000</v>
      </c>
      <c r="K23" s="19">
        <f t="shared" si="6"/>
        <v>44350000</v>
      </c>
      <c r="L23" s="16">
        <f t="shared" ref="L23" si="7">SUM(L4:L22)</f>
        <v>83450000</v>
      </c>
      <c r="M23" s="16">
        <f t="shared" ref="M23" si="8">SUM(M4:M22)</f>
        <v>49975000</v>
      </c>
    </row>
    <row r="24" spans="2:13" x14ac:dyDescent="0.25">
      <c r="B24" s="4"/>
      <c r="C24" s="4"/>
      <c r="D24" s="6"/>
      <c r="E24" s="6"/>
      <c r="F24" s="6"/>
      <c r="G24" s="6"/>
      <c r="H24" s="6"/>
      <c r="I24" s="6"/>
      <c r="J24" s="11" t="s">
        <v>80</v>
      </c>
      <c r="K24" s="11">
        <f>K23-J23</f>
        <v>33475000</v>
      </c>
      <c r="L24" s="6"/>
      <c r="M24" s="11">
        <f>K24</f>
        <v>33475000</v>
      </c>
    </row>
    <row r="25" spans="2:13" x14ac:dyDescent="0.25">
      <c r="B25" s="4"/>
      <c r="C25" s="4"/>
      <c r="D25" s="6"/>
      <c r="E25" s="6"/>
      <c r="F25" s="6"/>
      <c r="G25" s="6"/>
      <c r="H25" s="6"/>
      <c r="I25" s="6"/>
      <c r="J25" s="6"/>
      <c r="K25" s="6"/>
      <c r="L25" s="20">
        <f>L23</f>
        <v>83450000</v>
      </c>
      <c r="M25" s="20">
        <f>SUM(M23:M24)</f>
        <v>83450000</v>
      </c>
    </row>
    <row r="26" spans="2:13" x14ac:dyDescent="0.25">
      <c r="B26" s="4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3" x14ac:dyDescent="0.25">
      <c r="B27" s="4"/>
      <c r="C27" s="4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2:13" x14ac:dyDescent="0.25">
      <c r="B28" s="4"/>
      <c r="C28" s="4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x14ac:dyDescent="0.25">
      <c r="B29" s="4"/>
      <c r="C29" s="4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 x14ac:dyDescent="0.25">
      <c r="B30" s="4"/>
      <c r="C30" s="4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 x14ac:dyDescent="0.25">
      <c r="B31" s="4"/>
      <c r="C31" s="4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2:13" x14ac:dyDescent="0.25">
      <c r="B32" s="4"/>
      <c r="C32" s="4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x14ac:dyDescent="0.25">
      <c r="B33" s="4"/>
      <c r="C33" s="4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2:13" x14ac:dyDescent="0.25">
      <c r="B34" s="4"/>
      <c r="C34" s="4"/>
      <c r="D34" s="6"/>
      <c r="E34" s="6"/>
      <c r="F34" s="6"/>
      <c r="G34" s="6"/>
      <c r="H34" s="6"/>
      <c r="I34" s="6"/>
      <c r="J34" s="6"/>
      <c r="K34" s="6"/>
      <c r="L34" s="6"/>
      <c r="M34" s="6"/>
    </row>
  </sheetData>
  <mergeCells count="7">
    <mergeCell ref="D2:E2"/>
    <mergeCell ref="F2:G2"/>
    <mergeCell ref="H2:I2"/>
    <mergeCell ref="J2:K2"/>
    <mergeCell ref="L2:M2"/>
    <mergeCell ref="B2:B3"/>
    <mergeCell ref="C2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6"/>
  <sheetViews>
    <sheetView topLeftCell="A26" workbookViewId="0">
      <selection activeCell="E42" sqref="E42:E45"/>
    </sheetView>
  </sheetViews>
  <sheetFormatPr defaultRowHeight="15" x14ac:dyDescent="0.25"/>
  <cols>
    <col min="3" max="3" width="14.5703125" customWidth="1"/>
    <col min="4" max="5" width="13.7109375" customWidth="1"/>
    <col min="6" max="6" width="12.28515625" customWidth="1"/>
  </cols>
  <sheetData>
    <row r="2" spans="2:5" x14ac:dyDescent="0.25">
      <c r="B2" s="21" t="s">
        <v>50</v>
      </c>
    </row>
    <row r="3" spans="2:5" x14ac:dyDescent="0.25">
      <c r="B3" s="21" t="s">
        <v>47</v>
      </c>
    </row>
    <row r="4" spans="2:5" x14ac:dyDescent="0.25">
      <c r="B4" s="21" t="s">
        <v>62</v>
      </c>
    </row>
    <row r="6" spans="2:5" x14ac:dyDescent="0.25">
      <c r="B6" t="s">
        <v>32</v>
      </c>
      <c r="D6" s="6"/>
      <c r="E6" s="6">
        <v>44350000</v>
      </c>
    </row>
    <row r="7" spans="2:5" x14ac:dyDescent="0.25">
      <c r="B7" t="s">
        <v>33</v>
      </c>
      <c r="D7" s="6">
        <v>3675000</v>
      </c>
      <c r="E7" s="6"/>
    </row>
    <row r="8" spans="2:5" x14ac:dyDescent="0.25">
      <c r="B8" t="s">
        <v>34</v>
      </c>
      <c r="D8" s="6">
        <v>2400000</v>
      </c>
      <c r="E8" s="6"/>
    </row>
    <row r="9" spans="2:5" x14ac:dyDescent="0.25">
      <c r="B9" t="s">
        <v>35</v>
      </c>
      <c r="D9" s="6">
        <v>2275000</v>
      </c>
      <c r="E9" s="6"/>
    </row>
    <row r="10" spans="2:5" x14ac:dyDescent="0.25">
      <c r="B10" t="s">
        <v>36</v>
      </c>
      <c r="D10" s="6">
        <v>750000</v>
      </c>
      <c r="E10" s="6"/>
    </row>
    <row r="11" spans="2:5" x14ac:dyDescent="0.25">
      <c r="B11" t="s">
        <v>37</v>
      </c>
      <c r="D11" s="6">
        <v>375000</v>
      </c>
      <c r="E11" s="6"/>
    </row>
    <row r="12" spans="2:5" x14ac:dyDescent="0.25">
      <c r="B12" t="s">
        <v>38</v>
      </c>
      <c r="D12" s="6">
        <v>1400000</v>
      </c>
      <c r="E12" s="6"/>
    </row>
    <row r="13" spans="2:5" x14ac:dyDescent="0.25">
      <c r="C13" t="s">
        <v>63</v>
      </c>
      <c r="E13" s="25">
        <f>SUM(D7:D12)</f>
        <v>10875000</v>
      </c>
    </row>
    <row r="14" spans="2:5" ht="15.75" thickBot="1" x14ac:dyDescent="0.3">
      <c r="C14" t="s">
        <v>64</v>
      </c>
      <c r="E14" s="26">
        <f>E6-E13</f>
        <v>33475000</v>
      </c>
    </row>
    <row r="15" spans="2:5" ht="15.75" thickTop="1" x14ac:dyDescent="0.25"/>
    <row r="17" spans="2:7" x14ac:dyDescent="0.25">
      <c r="B17" s="21" t="s">
        <v>50</v>
      </c>
    </row>
    <row r="18" spans="2:7" x14ac:dyDescent="0.25">
      <c r="B18" s="21" t="s">
        <v>65</v>
      </c>
    </row>
    <row r="19" spans="2:7" x14ac:dyDescent="0.25">
      <c r="B19" s="21" t="s">
        <v>62</v>
      </c>
    </row>
    <row r="21" spans="2:7" x14ac:dyDescent="0.25">
      <c r="B21" s="21" t="s">
        <v>66</v>
      </c>
      <c r="E21" s="1">
        <f>'kertas kerja'!M14</f>
        <v>45000000</v>
      </c>
    </row>
    <row r="22" spans="2:7" x14ac:dyDescent="0.25">
      <c r="B22" s="21" t="s">
        <v>64</v>
      </c>
      <c r="E22" s="24">
        <f>E14</f>
        <v>33475000</v>
      </c>
    </row>
    <row r="23" spans="2:7" x14ac:dyDescent="0.25">
      <c r="E23" s="1">
        <f>SUM(E21:E22)</f>
        <v>78475000</v>
      </c>
    </row>
    <row r="24" spans="2:7" x14ac:dyDescent="0.25">
      <c r="B24" s="21" t="s">
        <v>31</v>
      </c>
      <c r="E24" s="24">
        <f>-'kertas kerja'!L15</f>
        <v>-12500000</v>
      </c>
    </row>
    <row r="25" spans="2:7" ht="15.75" thickBot="1" x14ac:dyDescent="0.3">
      <c r="B25" s="21" t="s">
        <v>67</v>
      </c>
      <c r="E25" s="27">
        <f>E23+E24</f>
        <v>65975000</v>
      </c>
    </row>
    <row r="26" spans="2:7" ht="15.75" thickTop="1" x14ac:dyDescent="0.25"/>
    <row r="28" spans="2:7" x14ac:dyDescent="0.25">
      <c r="B28" s="21" t="s">
        <v>50</v>
      </c>
    </row>
    <row r="29" spans="2:7" x14ac:dyDescent="0.25">
      <c r="B29" s="21" t="s">
        <v>65</v>
      </c>
    </row>
    <row r="30" spans="2:7" x14ac:dyDescent="0.25">
      <c r="B30" s="21" t="s">
        <v>62</v>
      </c>
    </row>
    <row r="32" spans="2:7" x14ac:dyDescent="0.25">
      <c r="B32">
        <v>11</v>
      </c>
      <c r="C32" t="s">
        <v>21</v>
      </c>
      <c r="E32" s="10">
        <v>32650000</v>
      </c>
      <c r="F32" s="10"/>
      <c r="G32" s="9"/>
    </row>
    <row r="33" spans="2:7" x14ac:dyDescent="0.25">
      <c r="B33">
        <v>12</v>
      </c>
      <c r="C33" t="s">
        <v>22</v>
      </c>
      <c r="E33" s="10">
        <v>16250000</v>
      </c>
      <c r="F33" s="10"/>
      <c r="G33" s="9"/>
    </row>
    <row r="34" spans="2:7" x14ac:dyDescent="0.25">
      <c r="B34">
        <v>14</v>
      </c>
      <c r="C34" t="s">
        <v>23</v>
      </c>
      <c r="E34" s="10">
        <v>1525000</v>
      </c>
      <c r="F34" s="10"/>
      <c r="G34" s="9"/>
    </row>
    <row r="35" spans="2:7" x14ac:dyDescent="0.25">
      <c r="B35">
        <v>15</v>
      </c>
      <c r="C35" t="s">
        <v>24</v>
      </c>
      <c r="E35" s="10">
        <v>2400000</v>
      </c>
      <c r="F35" s="10"/>
      <c r="G35" s="9"/>
    </row>
    <row r="36" spans="2:7" x14ac:dyDescent="0.25">
      <c r="B36">
        <v>16</v>
      </c>
      <c r="C36" t="s">
        <v>25</v>
      </c>
      <c r="E36" s="10">
        <v>4125000</v>
      </c>
      <c r="F36" s="10"/>
      <c r="G36" s="9"/>
    </row>
    <row r="37" spans="2:7" x14ac:dyDescent="0.25">
      <c r="B37">
        <v>18</v>
      </c>
      <c r="C37" t="s">
        <v>26</v>
      </c>
      <c r="E37" s="10">
        <v>14000000</v>
      </c>
      <c r="F37" s="10"/>
      <c r="G37" s="9"/>
    </row>
    <row r="38" spans="2:7" x14ac:dyDescent="0.25">
      <c r="B38">
        <v>19</v>
      </c>
      <c r="C38" t="s">
        <v>27</v>
      </c>
      <c r="E38" s="10">
        <v>-750000</v>
      </c>
      <c r="F38" s="10"/>
      <c r="G38" s="9"/>
    </row>
    <row r="39" spans="2:7" x14ac:dyDescent="0.25">
      <c r="C39" s="29" t="s">
        <v>68</v>
      </c>
      <c r="E39" s="28">
        <f>SUM(E32:E38)</f>
        <v>70200000</v>
      </c>
      <c r="F39" s="9"/>
      <c r="G39" s="9"/>
    </row>
    <row r="40" spans="2:7" x14ac:dyDescent="0.25">
      <c r="E40" s="10"/>
      <c r="F40" s="9"/>
      <c r="G40" s="9"/>
    </row>
    <row r="41" spans="2:7" x14ac:dyDescent="0.25">
      <c r="E41" s="10"/>
      <c r="F41" s="9"/>
      <c r="G41" s="9"/>
    </row>
    <row r="42" spans="2:7" x14ac:dyDescent="0.25">
      <c r="B42">
        <v>21</v>
      </c>
      <c r="C42" t="s">
        <v>28</v>
      </c>
      <c r="E42" s="10">
        <v>1300000</v>
      </c>
      <c r="F42" s="9"/>
      <c r="G42" s="9"/>
    </row>
    <row r="43" spans="2:7" x14ac:dyDescent="0.25">
      <c r="B43">
        <v>22</v>
      </c>
      <c r="C43" t="s">
        <v>29</v>
      </c>
      <c r="E43" s="10">
        <v>175000</v>
      </c>
      <c r="F43" s="9"/>
      <c r="G43" s="9"/>
    </row>
    <row r="44" spans="2:7" x14ac:dyDescent="0.25">
      <c r="B44">
        <v>23</v>
      </c>
      <c r="C44" t="s">
        <v>49</v>
      </c>
      <c r="E44" s="10">
        <v>2750000</v>
      </c>
      <c r="F44" s="9"/>
      <c r="G44" s="9"/>
    </row>
    <row r="45" spans="2:7" x14ac:dyDescent="0.25">
      <c r="B45">
        <v>31</v>
      </c>
      <c r="C45" t="s">
        <v>30</v>
      </c>
      <c r="E45" s="30">
        <f>E25</f>
        <v>65975000</v>
      </c>
      <c r="F45" s="9"/>
      <c r="G45" s="9"/>
    </row>
    <row r="46" spans="2:7" x14ac:dyDescent="0.25">
      <c r="C46" s="29" t="s">
        <v>69</v>
      </c>
      <c r="D46" s="29"/>
      <c r="E46" s="23">
        <f>SUM(E42:E45)</f>
        <v>70200000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24" sqref="A24"/>
    </sheetView>
  </sheetViews>
  <sheetFormatPr defaultRowHeight="15" x14ac:dyDescent="0.25"/>
  <cols>
    <col min="1" max="1" width="5" customWidth="1"/>
    <col min="2" max="2" width="2.85546875" customWidth="1"/>
    <col min="3" max="3" width="18.5703125" customWidth="1"/>
    <col min="4" max="4" width="18" customWidth="1"/>
    <col min="5" max="5" width="18.28515625" customWidth="1"/>
    <col min="6" max="6" width="4.42578125" customWidth="1"/>
    <col min="7" max="7" width="8.28515625" customWidth="1"/>
    <col min="8" max="8" width="26.7109375" customWidth="1"/>
    <col min="9" max="9" width="12" customWidth="1"/>
    <col min="10" max="10" width="12.42578125" customWidth="1"/>
  </cols>
  <sheetData>
    <row r="1" spans="1:13" x14ac:dyDescent="0.25">
      <c r="A1" t="s">
        <v>71</v>
      </c>
      <c r="G1" t="s">
        <v>71</v>
      </c>
    </row>
    <row r="2" spans="1:13" x14ac:dyDescent="0.25">
      <c r="A2" t="s">
        <v>70</v>
      </c>
      <c r="G2" t="s">
        <v>77</v>
      </c>
      <c r="J2" s="31"/>
      <c r="K2" s="31"/>
      <c r="L2" s="32"/>
      <c r="M2" s="32"/>
    </row>
    <row r="3" spans="1:13" x14ac:dyDescent="0.25">
      <c r="A3" t="s">
        <v>72</v>
      </c>
      <c r="G3" t="s">
        <v>72</v>
      </c>
      <c r="J3" s="31"/>
      <c r="K3" s="31"/>
      <c r="L3" s="32"/>
      <c r="M3" s="32"/>
    </row>
    <row r="4" spans="1:13" x14ac:dyDescent="0.25">
      <c r="J4" s="31"/>
      <c r="K4" s="31"/>
      <c r="L4" s="32"/>
      <c r="M4" s="32"/>
    </row>
    <row r="5" spans="1:13" x14ac:dyDescent="0.25">
      <c r="A5" t="s">
        <v>73</v>
      </c>
      <c r="G5" s="4" t="s">
        <v>78</v>
      </c>
      <c r="H5" s="4" t="s">
        <v>79</v>
      </c>
      <c r="I5" s="4" t="s">
        <v>42</v>
      </c>
      <c r="J5" s="34" t="s">
        <v>43</v>
      </c>
      <c r="K5" s="31"/>
      <c r="L5" s="32"/>
      <c r="M5" s="32"/>
    </row>
    <row r="6" spans="1:13" x14ac:dyDescent="0.25">
      <c r="B6" t="s">
        <v>74</v>
      </c>
      <c r="D6" s="22">
        <v>44350000</v>
      </c>
      <c r="G6" s="4">
        <v>11</v>
      </c>
      <c r="H6" s="4" t="s">
        <v>21</v>
      </c>
      <c r="I6" s="6">
        <v>32650000</v>
      </c>
      <c r="J6" s="34"/>
      <c r="K6" s="31"/>
      <c r="L6" s="32"/>
      <c r="M6" s="32"/>
    </row>
    <row r="7" spans="1:13" x14ac:dyDescent="0.25">
      <c r="C7" t="s">
        <v>75</v>
      </c>
      <c r="E7" s="22">
        <v>44350000</v>
      </c>
      <c r="G7" s="4">
        <v>12</v>
      </c>
      <c r="H7" s="4" t="s">
        <v>22</v>
      </c>
      <c r="I7" s="6">
        <v>16250000</v>
      </c>
      <c r="J7" s="34"/>
      <c r="K7" s="31"/>
      <c r="L7" s="32"/>
      <c r="M7" s="32"/>
    </row>
    <row r="8" spans="1:13" x14ac:dyDescent="0.25">
      <c r="G8" s="4">
        <v>14</v>
      </c>
      <c r="H8" s="4" t="s">
        <v>23</v>
      </c>
      <c r="I8" s="6">
        <v>1525000</v>
      </c>
      <c r="J8" s="34"/>
      <c r="K8" s="31"/>
      <c r="L8" s="32"/>
      <c r="M8" s="32"/>
    </row>
    <row r="9" spans="1:13" x14ac:dyDescent="0.25">
      <c r="B9" t="str">
        <f>C7</f>
        <v>Income Summary</v>
      </c>
      <c r="D9" s="22">
        <v>10875000</v>
      </c>
      <c r="G9" s="4">
        <v>15</v>
      </c>
      <c r="H9" s="4" t="s">
        <v>24</v>
      </c>
      <c r="I9" s="6">
        <v>2400000</v>
      </c>
      <c r="J9" s="34"/>
      <c r="K9" s="31"/>
      <c r="L9" s="31"/>
      <c r="M9" s="33"/>
    </row>
    <row r="10" spans="1:13" x14ac:dyDescent="0.25">
      <c r="C10" t="s">
        <v>33</v>
      </c>
      <c r="E10" s="22">
        <v>3675000</v>
      </c>
      <c r="G10" s="4">
        <v>16</v>
      </c>
      <c r="H10" s="4" t="s">
        <v>25</v>
      </c>
      <c r="I10" s="6">
        <v>4125000</v>
      </c>
      <c r="J10" s="34"/>
      <c r="K10" s="31"/>
      <c r="L10" s="31"/>
      <c r="M10" s="33"/>
    </row>
    <row r="11" spans="1:13" x14ac:dyDescent="0.25">
      <c r="C11" t="s">
        <v>34</v>
      </c>
      <c r="E11" s="22">
        <v>2400000</v>
      </c>
      <c r="G11" s="4">
        <v>18</v>
      </c>
      <c r="H11" s="4" t="s">
        <v>26</v>
      </c>
      <c r="I11" s="6">
        <v>14000000</v>
      </c>
      <c r="J11" s="4"/>
    </row>
    <row r="12" spans="1:13" x14ac:dyDescent="0.25">
      <c r="C12" t="s">
        <v>35</v>
      </c>
      <c r="E12" s="22">
        <v>2275000</v>
      </c>
      <c r="G12" s="4">
        <v>19</v>
      </c>
      <c r="H12" s="4" t="s">
        <v>27</v>
      </c>
      <c r="I12" s="4"/>
      <c r="J12" s="6">
        <v>750000</v>
      </c>
    </row>
    <row r="13" spans="1:13" x14ac:dyDescent="0.25">
      <c r="C13" t="s">
        <v>36</v>
      </c>
      <c r="E13" s="22">
        <v>750000</v>
      </c>
      <c r="G13" s="4">
        <v>21</v>
      </c>
      <c r="H13" s="4" t="s">
        <v>28</v>
      </c>
      <c r="I13" s="4"/>
      <c r="J13" s="6">
        <v>1300000</v>
      </c>
    </row>
    <row r="14" spans="1:13" x14ac:dyDescent="0.25">
      <c r="C14" t="s">
        <v>37</v>
      </c>
      <c r="E14" s="22">
        <v>375000</v>
      </c>
      <c r="G14" s="4">
        <v>22</v>
      </c>
      <c r="H14" s="4" t="s">
        <v>29</v>
      </c>
      <c r="I14" s="4"/>
      <c r="J14" s="6">
        <v>175000</v>
      </c>
    </row>
    <row r="15" spans="1:13" x14ac:dyDescent="0.25">
      <c r="C15" t="s">
        <v>38</v>
      </c>
      <c r="E15" s="22">
        <v>1400000</v>
      </c>
      <c r="G15" s="4">
        <v>23</v>
      </c>
      <c r="H15" s="4" t="s">
        <v>49</v>
      </c>
      <c r="I15" s="4"/>
      <c r="J15" s="6">
        <v>2750000</v>
      </c>
    </row>
    <row r="16" spans="1:13" x14ac:dyDescent="0.25">
      <c r="G16" s="4">
        <v>31</v>
      </c>
      <c r="H16" s="4" t="s">
        <v>30</v>
      </c>
      <c r="I16" s="4"/>
      <c r="J16" s="35">
        <v>65975000</v>
      </c>
    </row>
    <row r="17" spans="2:10" x14ac:dyDescent="0.25">
      <c r="B17" t="str">
        <f>B9</f>
        <v>Income Summary</v>
      </c>
      <c r="D17" s="1">
        <v>12500000</v>
      </c>
      <c r="G17" s="4"/>
      <c r="H17" s="4"/>
      <c r="I17" s="36">
        <f>SUM(I6:I16)</f>
        <v>70950000</v>
      </c>
      <c r="J17" s="36">
        <f>SUM(J6:J16)</f>
        <v>70950000</v>
      </c>
    </row>
    <row r="18" spans="2:10" x14ac:dyDescent="0.25">
      <c r="C18" t="s">
        <v>76</v>
      </c>
      <c r="E18" s="22">
        <v>12500000</v>
      </c>
    </row>
    <row r="20" spans="2:10" x14ac:dyDescent="0.25">
      <c r="B20" t="str">
        <f>B17</f>
        <v>Income Summary</v>
      </c>
      <c r="D20" s="22">
        <v>33475000</v>
      </c>
    </row>
    <row r="21" spans="2:10" x14ac:dyDescent="0.25">
      <c r="C21" t="s">
        <v>30</v>
      </c>
      <c r="E21" s="22">
        <v>33475000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daftar akun</vt:lpstr>
      <vt:lpstr>jurnal &amp; buku besar</vt:lpstr>
      <vt:lpstr>kertas kerja</vt:lpstr>
      <vt:lpstr>income statement</vt:lpstr>
      <vt:lpstr>closeing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2015-10-22T00:26:59Z</dcterms:created>
  <dcterms:modified xsi:type="dcterms:W3CDTF">2015-10-22T02:26:19Z</dcterms:modified>
</cp:coreProperties>
</file>